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15" windowHeight="12270" tabRatio="865" firstSheet="1" activeTab="5"/>
  </bookViews>
  <sheets>
    <sheet name="예산총칙" sheetId="3754" r:id="rId1"/>
    <sheet name="총괄예산(2019년 4차추경예산)" sheetId="3750" r:id="rId2"/>
    <sheet name="세부내역(2019년 4차추경예산)" sheetId="3749" r:id="rId3"/>
    <sheet name="복지관-총괄표" sheetId="1" r:id="rId4"/>
    <sheet name="복지관-세입" sheetId="3" r:id="rId5"/>
    <sheet name="복지관-세출" sheetId="4" r:id="rId6"/>
    <sheet name="재가복지-총괄표" sheetId="3698" r:id="rId7"/>
    <sheet name="재가복지-세입" sheetId="3699" r:id="rId8"/>
    <sheet name="재가복지-세출" sheetId="3700" r:id="rId9"/>
    <sheet name="수중재활-총괄표" sheetId="3620" r:id="rId10"/>
    <sheet name="수중재활-세입" sheetId="3621" r:id="rId11"/>
    <sheet name="수중재활-세출" sheetId="3622" r:id="rId12"/>
    <sheet name="특별운송-총괄" sheetId="3611" r:id="rId13"/>
    <sheet name="특별운송-세입" sheetId="3612" r:id="rId14"/>
    <sheet name="특별운송-세출" sheetId="3613" r:id="rId15"/>
    <sheet name="재활치료-총괄" sheetId="3742" r:id="rId16"/>
    <sheet name="재활치료-세입" sheetId="3743" r:id="rId17"/>
    <sheet name="재활치료-세출" sheetId="3744" r:id="rId18"/>
    <sheet name="임직원보수일람표" sheetId="3759" state="hidden" r:id="rId19"/>
    <sheet name="가족수당" sheetId="3756" state="hidden" r:id="rId20"/>
  </sheets>
  <externalReferences>
    <externalReference r:id="rId21"/>
  </externalReferences>
  <definedNames>
    <definedName name="_xlnm.Print_Area" localSheetId="4">'복지관-세입'!$A$1:$S$116</definedName>
    <definedName name="_xlnm.Print_Area" localSheetId="5">'복지관-세출'!$A$1:$X$581</definedName>
    <definedName name="_xlnm.Print_Area" localSheetId="3">'복지관-총괄표'!$A$1:$V$42</definedName>
    <definedName name="_xlnm.Print_Area" localSheetId="2">'세부내역(2019년 4차추경예산)'!$A$1:$T$51</definedName>
    <definedName name="_xlnm.Print_Area" localSheetId="10">'수중재활-세입'!$A$1:$T$10</definedName>
    <definedName name="_xlnm.Print_Area" localSheetId="11">'수중재활-세출'!$A$1:$V$30</definedName>
    <definedName name="_xlnm.Print_Area" localSheetId="9">'수중재활-총괄표'!$A$1:$T$24</definedName>
    <definedName name="_xlnm.Print_Area" localSheetId="18">임직원보수일람표!$A$1:$U$54</definedName>
    <definedName name="_xlnm.Print_Area" localSheetId="7">'재가복지-세입'!$A$1:$R$26</definedName>
    <definedName name="_xlnm.Print_Area" localSheetId="8">'재가복지-세출'!$A$1:$W$68</definedName>
    <definedName name="_xlnm.Print_Area" localSheetId="6">'재가복지-총괄표'!$A$1:$T$28</definedName>
    <definedName name="_xlnm.Print_Area" localSheetId="16">'재활치료-세입'!$A$1:$U$15</definedName>
    <definedName name="_xlnm.Print_Area" localSheetId="17">'재활치료-세출'!$A$1:$U$57</definedName>
    <definedName name="_xlnm.Print_Area" localSheetId="15">'재활치료-총괄'!$A$1:$T$28</definedName>
    <definedName name="_xlnm.Print_Area" localSheetId="1">'총괄예산(2019년 4차추경예산)'!$A$1:$P$16</definedName>
    <definedName name="_xlnm.Print_Area" localSheetId="13">'특별운송-세입'!$A$1:$R$11</definedName>
    <definedName name="_xlnm.Print_Area" localSheetId="14">'특별운송-세출'!$A$1:$W$38</definedName>
    <definedName name="_xlnm.Print_Area" localSheetId="12">'특별운송-총괄'!$A$1:$T$21</definedName>
    <definedName name="_xlnm.Print_Titles" localSheetId="4">'복지관-세입'!$2:$3</definedName>
    <definedName name="_xlnm.Print_Titles" localSheetId="5">'복지관-세출'!$1:$3</definedName>
    <definedName name="_xlnm.Print_Titles" localSheetId="3">'복지관-총괄표'!$2:$4</definedName>
    <definedName name="_xlnm.Print_Titles" localSheetId="2">'세부내역(2019년 4차추경예산)'!$1:$2</definedName>
    <definedName name="_xlnm.Print_Titles" localSheetId="11">'수중재활-세출'!$1:$3</definedName>
    <definedName name="_xlnm.Print_Titles" localSheetId="18">임직원보수일람표!$3:$3</definedName>
    <definedName name="_xlnm.Print_Titles" localSheetId="8">'재가복지-세출'!$2:$3</definedName>
    <definedName name="_xlnm.Print_Titles" localSheetId="17">'재활치료-세출'!$1:$3</definedName>
    <definedName name="_xlnm.Print_Titles" localSheetId="14">'특별운송-세출'!$1:$3</definedName>
    <definedName name="경상보조금A">[1]세입!$D$10</definedName>
    <definedName name="경상보조금B">[1]세입!$E$10</definedName>
    <definedName name="공공요금A">[1]인건운영비!$G$29</definedName>
    <definedName name="공공요금B">[1]인건운영비!$H$29</definedName>
    <definedName name="급여A">[1]인건운영비!$G$7</definedName>
    <definedName name="급여B">[1]인건운영비!$H$7</definedName>
    <definedName name="기타후생경비A">[1]인건운영비!$G$25</definedName>
    <definedName name="기타후생경비B">[1]인건운영비!$H$25</definedName>
    <definedName name="농장사업비A">[1]사업비!$F$7</definedName>
    <definedName name="농장사업비B">[1]사업비!$G$7</definedName>
    <definedName name="변경" localSheetId="2">#REF!</definedName>
    <definedName name="변경" localSheetId="0">#REF!</definedName>
    <definedName name="변경" localSheetId="18">#REF!</definedName>
    <definedName name="변경" localSheetId="15">#REF!</definedName>
    <definedName name="변경" localSheetId="1">#REF!</definedName>
    <definedName name="변경">#REF!</definedName>
    <definedName name="사회보험부담금A">[1]인건운영비!$G$15</definedName>
    <definedName name="사회보험부담금B">[1]인건운영비!$H$15</definedName>
    <definedName name="생산매출세입A" localSheetId="2">#REF!</definedName>
    <definedName name="생산매출세입A" localSheetId="10">#REF!</definedName>
    <definedName name="생산매출세입A" localSheetId="11">#REF!</definedName>
    <definedName name="생산매출세입A" localSheetId="9">#REF!</definedName>
    <definedName name="생산매출세입A" localSheetId="0">#REF!</definedName>
    <definedName name="생산매출세입A" localSheetId="18">#REF!</definedName>
    <definedName name="생산매출세입A" localSheetId="15">#REF!</definedName>
    <definedName name="생산매출세입A" localSheetId="1">#REF!</definedName>
    <definedName name="생산매출세입A">#REF!</definedName>
    <definedName name="생산매출세입B" localSheetId="2">#REF!</definedName>
    <definedName name="생산매출세입B" localSheetId="10">#REF!</definedName>
    <definedName name="생산매출세입B" localSheetId="11">#REF!</definedName>
    <definedName name="생산매출세입B" localSheetId="9">#REF!</definedName>
    <definedName name="생산매출세입B" localSheetId="0">#REF!</definedName>
    <definedName name="생산매출세입B" localSheetId="18">#REF!</definedName>
    <definedName name="생산매출세입B" localSheetId="15">#REF!</definedName>
    <definedName name="생산매출세입B" localSheetId="1">#REF!</definedName>
    <definedName name="생산매출세입B">#REF!</definedName>
    <definedName name="생산매출세출A">[1]사업비!$F$21</definedName>
    <definedName name="생산매출세출B">[1]사업비!$G$21</definedName>
    <definedName name="수용비A">[1]인건운영비!$G$27</definedName>
    <definedName name="수용비B">[1]인건운영비!$H$27</definedName>
    <definedName name="ㅇㅇ22" localSheetId="18">#REF!</definedName>
    <definedName name="ㅇㅇ22" localSheetId="1">#REF!</definedName>
    <definedName name="ㅇㅇ22">#REF!</definedName>
    <definedName name="인건비A" localSheetId="2">#REF!</definedName>
    <definedName name="인건비A" localSheetId="0">#REF!</definedName>
    <definedName name="인건비A" localSheetId="18">#REF!</definedName>
    <definedName name="인건비A" localSheetId="15">#REF!</definedName>
    <definedName name="인건비A" localSheetId="1">#REF!</definedName>
    <definedName name="인건비A">#REF!</definedName>
    <definedName name="인건비B" localSheetId="2">#REF!</definedName>
    <definedName name="인건비B" localSheetId="0">#REF!</definedName>
    <definedName name="인건비B" localSheetId="18">#REF!</definedName>
    <definedName name="인건비B" localSheetId="15">#REF!</definedName>
    <definedName name="인건비B" localSheetId="1">#REF!</definedName>
    <definedName name="인건비B">#REF!</definedName>
    <definedName name="잡수입A" localSheetId="2">#REF!</definedName>
    <definedName name="잡수입A" localSheetId="10">#REF!</definedName>
    <definedName name="잡수입A" localSheetId="11">#REF!</definedName>
    <definedName name="잡수입A" localSheetId="9">#REF!</definedName>
    <definedName name="잡수입A" localSheetId="0">#REF!</definedName>
    <definedName name="잡수입A" localSheetId="18">#REF!</definedName>
    <definedName name="잡수입A" localSheetId="15">#REF!</definedName>
    <definedName name="잡수입A" localSheetId="1">#REF!</definedName>
    <definedName name="잡수입A">#REF!</definedName>
    <definedName name="잡수입B">[1]세입!$E$16</definedName>
    <definedName name="제수당A">[1]인건운영비!$G$11</definedName>
    <definedName name="제수당B">[1]인건운영비!$H$11</definedName>
    <definedName name="직업재활지원사업A">[1]세입!$D$13</definedName>
    <definedName name="직업재활지원사업B">[1]세입!$E$13</definedName>
    <definedName name="퇴직적립금A">[1]인건운영비!$G$13</definedName>
    <definedName name="퇴직적립금B">[1]인건운영비!$H$13</definedName>
    <definedName name="활" localSheetId="18">#REF!</definedName>
    <definedName name="활" localSheetId="1">#REF!</definedName>
    <definedName name="활">#REF!</definedName>
  </definedNames>
  <calcPr calcId="145621"/>
</workbook>
</file>

<file path=xl/calcChain.xml><?xml version="1.0" encoding="utf-8"?>
<calcChain xmlns="http://schemas.openxmlformats.org/spreadsheetml/2006/main">
  <c r="P13" i="3750" l="1"/>
  <c r="P12" i="3750"/>
  <c r="P11" i="3750"/>
  <c r="H11" i="3750"/>
  <c r="P10" i="3750"/>
  <c r="P9" i="3750"/>
  <c r="P8" i="3750"/>
  <c r="P7" i="3750"/>
  <c r="H14" i="3750"/>
  <c r="H13" i="3750"/>
  <c r="H12" i="3750"/>
  <c r="H10" i="3750"/>
  <c r="H9" i="3750"/>
  <c r="H8" i="3750"/>
  <c r="H7" i="3750"/>
  <c r="O6" i="3750"/>
  <c r="G6" i="3750"/>
  <c r="Q8" i="3749"/>
  <c r="P8" i="3749"/>
  <c r="Q7" i="3749"/>
  <c r="P7" i="3749"/>
  <c r="Q6" i="3749"/>
  <c r="P6" i="3749"/>
  <c r="Q5" i="3749"/>
  <c r="P5" i="3749"/>
  <c r="Q4" i="3749"/>
  <c r="P4" i="3749"/>
  <c r="R8" i="3749"/>
  <c r="R7" i="3749"/>
  <c r="R6" i="3749"/>
  <c r="R5" i="3749"/>
  <c r="R4" i="3749"/>
  <c r="H4" i="3749"/>
  <c r="I33" i="3749"/>
  <c r="S50" i="3749"/>
  <c r="S49" i="3749"/>
  <c r="S48" i="3749"/>
  <c r="S47" i="3749"/>
  <c r="S46" i="3749"/>
  <c r="R45" i="3749"/>
  <c r="S45" i="3749" s="1"/>
  <c r="Q45" i="3749"/>
  <c r="P45" i="3749"/>
  <c r="O45" i="3749"/>
  <c r="N45" i="3749"/>
  <c r="M45" i="3749"/>
  <c r="S44" i="3749"/>
  <c r="S43" i="3749"/>
  <c r="S42" i="3749"/>
  <c r="S41" i="3749"/>
  <c r="S40" i="3749"/>
  <c r="R39" i="3749"/>
  <c r="S39" i="3749" s="1"/>
  <c r="Q39" i="3749"/>
  <c r="P39" i="3749"/>
  <c r="O39" i="3749"/>
  <c r="N39" i="3749"/>
  <c r="M39" i="3749"/>
  <c r="S38" i="3749"/>
  <c r="S37" i="3749"/>
  <c r="S36" i="3749"/>
  <c r="S35" i="3749"/>
  <c r="S34" i="3749"/>
  <c r="R33" i="3749"/>
  <c r="S33" i="3749" s="1"/>
  <c r="Q33" i="3749"/>
  <c r="P33" i="3749"/>
  <c r="O33" i="3749"/>
  <c r="N33" i="3749"/>
  <c r="M33" i="3749"/>
  <c r="S32" i="3749"/>
  <c r="S31" i="3749"/>
  <c r="S30" i="3749"/>
  <c r="S29" i="3749"/>
  <c r="S28" i="3749"/>
  <c r="S27" i="3749"/>
  <c r="S26" i="3749"/>
  <c r="S25" i="3749"/>
  <c r="S24" i="3749"/>
  <c r="S23" i="3749"/>
  <c r="S22" i="3749"/>
  <c r="S20" i="3749"/>
  <c r="S19" i="3749"/>
  <c r="S18" i="3749"/>
  <c r="S17" i="3749"/>
  <c r="S16" i="3749"/>
  <c r="S15" i="3749"/>
  <c r="S14" i="3749"/>
  <c r="S13" i="3749"/>
  <c r="S12" i="3749"/>
  <c r="S11" i="3749"/>
  <c r="S10" i="3749"/>
  <c r="S9" i="3749"/>
  <c r="I51" i="3749"/>
  <c r="I50" i="3749"/>
  <c r="I49" i="3749"/>
  <c r="I48" i="3749"/>
  <c r="I47" i="3749"/>
  <c r="I46" i="3749"/>
  <c r="I45" i="3749"/>
  <c r="I44" i="3749"/>
  <c r="I43" i="3749"/>
  <c r="I42" i="3749"/>
  <c r="I41" i="3749"/>
  <c r="I40" i="3749"/>
  <c r="I39" i="3749"/>
  <c r="I38" i="3749"/>
  <c r="I37" i="3749"/>
  <c r="I36" i="3749"/>
  <c r="I35" i="3749"/>
  <c r="I34" i="3749"/>
  <c r="I32" i="3749"/>
  <c r="I31" i="3749"/>
  <c r="I30" i="3749"/>
  <c r="I29" i="3749"/>
  <c r="I28" i="3749"/>
  <c r="I27" i="3749"/>
  <c r="I26" i="3749"/>
  <c r="I25" i="3749"/>
  <c r="I24" i="3749"/>
  <c r="I23" i="3749"/>
  <c r="I22" i="3749"/>
  <c r="I21" i="3749"/>
  <c r="I20" i="3749"/>
  <c r="I19" i="3749"/>
  <c r="I18" i="3749"/>
  <c r="I17" i="3749"/>
  <c r="I16" i="3749"/>
  <c r="I15" i="3749"/>
  <c r="I14" i="3749"/>
  <c r="I13" i="3749"/>
  <c r="I12" i="3749"/>
  <c r="I11" i="3749"/>
  <c r="I10" i="3749"/>
  <c r="I9" i="3749"/>
  <c r="Q27" i="3749"/>
  <c r="Q21" i="3749"/>
  <c r="Q15" i="3749"/>
  <c r="Q9" i="3749"/>
  <c r="G46" i="3749"/>
  <c r="G40" i="3749"/>
  <c r="G34" i="3749"/>
  <c r="G27" i="3749"/>
  <c r="G21" i="3749"/>
  <c r="G15" i="3749"/>
  <c r="G9" i="3749"/>
  <c r="G8" i="3749"/>
  <c r="G7" i="3749"/>
  <c r="G3" i="3749" s="1"/>
  <c r="G6" i="3749"/>
  <c r="G5" i="3749"/>
  <c r="G4" i="3749"/>
  <c r="S14" i="1"/>
  <c r="S7" i="1"/>
  <c r="S25" i="1"/>
  <c r="S23" i="1"/>
  <c r="S22" i="1"/>
  <c r="S21" i="1"/>
  <c r="S20" i="1"/>
  <c r="S18" i="1" s="1"/>
  <c r="T25" i="1"/>
  <c r="U25" i="1" s="1"/>
  <c r="T23" i="1"/>
  <c r="T22" i="1"/>
  <c r="T21" i="1"/>
  <c r="T20" i="1"/>
  <c r="U20" i="1" s="1"/>
  <c r="I7" i="1"/>
  <c r="J7" i="1" s="1"/>
  <c r="I30" i="1"/>
  <c r="J30" i="1" s="1"/>
  <c r="I4" i="3"/>
  <c r="Q3" i="3749" l="1"/>
  <c r="U21" i="1"/>
  <c r="U22" i="1"/>
  <c r="S6" i="1"/>
  <c r="S5" i="1" s="1"/>
  <c r="U23" i="1"/>
  <c r="V99" i="4"/>
  <c r="L152" i="4"/>
  <c r="X198" i="4"/>
  <c r="X197" i="4"/>
  <c r="X266" i="4"/>
  <c r="X265" i="4"/>
  <c r="S86" i="3"/>
  <c r="I86" i="3" s="1"/>
  <c r="J86" i="3" s="1"/>
  <c r="K86" i="3" s="1"/>
  <c r="X264" i="4"/>
  <c r="X263" i="4"/>
  <c r="M578" i="4"/>
  <c r="M577" i="4"/>
  <c r="M576" i="4"/>
  <c r="M575" i="4"/>
  <c r="M500" i="4"/>
  <c r="M497" i="4"/>
  <c r="M484" i="4"/>
  <c r="M438" i="4"/>
  <c r="M376" i="4"/>
  <c r="M304" i="4"/>
  <c r="M294" i="4"/>
  <c r="M293" i="4"/>
  <c r="M286" i="4"/>
  <c r="M280" i="4"/>
  <c r="M268" i="4"/>
  <c r="M267" i="4"/>
  <c r="M227" i="4"/>
  <c r="M225" i="4"/>
  <c r="M152" i="4"/>
  <c r="M150" i="4"/>
  <c r="M145" i="4"/>
  <c r="M140" i="4"/>
  <c r="M138" i="4"/>
  <c r="M137" i="4"/>
  <c r="M123" i="4"/>
  <c r="M103" i="4"/>
  <c r="M94" i="4"/>
  <c r="M76" i="4"/>
  <c r="M6" i="4"/>
  <c r="J116" i="3"/>
  <c r="K116" i="3" s="1"/>
  <c r="K114" i="3"/>
  <c r="J114" i="3"/>
  <c r="J111" i="3"/>
  <c r="K111" i="3" s="1"/>
  <c r="J110" i="3"/>
  <c r="K110" i="3" s="1"/>
  <c r="K109" i="3"/>
  <c r="J109" i="3"/>
  <c r="J107" i="3"/>
  <c r="K107" i="3" s="1"/>
  <c r="J97" i="3"/>
  <c r="K97" i="3" s="1"/>
  <c r="K96" i="3"/>
  <c r="J96" i="3"/>
  <c r="J88" i="3"/>
  <c r="K88" i="3" s="1"/>
  <c r="J87" i="3"/>
  <c r="K87" i="3" s="1"/>
  <c r="J85" i="3"/>
  <c r="K85" i="3" s="1"/>
  <c r="J77" i="3"/>
  <c r="K77" i="3" s="1"/>
  <c r="K76" i="3"/>
  <c r="J76" i="3"/>
  <c r="J75" i="3"/>
  <c r="K75" i="3" s="1"/>
  <c r="J74" i="3"/>
  <c r="K74" i="3" s="1"/>
  <c r="K73" i="3"/>
  <c r="J73" i="3"/>
  <c r="J72" i="3"/>
  <c r="K72" i="3" s="1"/>
  <c r="J71" i="3"/>
  <c r="K71" i="3" s="1"/>
  <c r="K70" i="3"/>
  <c r="J70" i="3"/>
  <c r="J69" i="3"/>
  <c r="K69" i="3" s="1"/>
  <c r="J68" i="3"/>
  <c r="K68" i="3" s="1"/>
  <c r="K67" i="3"/>
  <c r="J67" i="3"/>
  <c r="J66" i="3"/>
  <c r="K66" i="3" s="1"/>
  <c r="J60" i="3"/>
  <c r="K60" i="3" s="1"/>
  <c r="K59" i="3"/>
  <c r="J59" i="3"/>
  <c r="J58" i="3"/>
  <c r="K58" i="3" s="1"/>
  <c r="J57" i="3"/>
  <c r="K57" i="3" s="1"/>
  <c r="J54" i="3"/>
  <c r="K54" i="3" s="1"/>
  <c r="K45" i="3"/>
  <c r="J45" i="3"/>
  <c r="J24" i="3"/>
  <c r="K24" i="3" s="1"/>
  <c r="J8" i="3"/>
  <c r="K8" i="3" s="1"/>
  <c r="K6" i="3"/>
  <c r="J6" i="3"/>
  <c r="J5" i="3"/>
  <c r="K5" i="3" s="1"/>
  <c r="J4" i="3"/>
  <c r="X154" i="4" l="1"/>
  <c r="X153" i="4"/>
  <c r="K10" i="3622" l="1"/>
  <c r="V12" i="3622"/>
  <c r="V14" i="3622"/>
  <c r="V21" i="3622"/>
  <c r="V20" i="3622"/>
  <c r="V19" i="3622"/>
  <c r="V18" i="3622"/>
  <c r="V17" i="3622"/>
  <c r="V16" i="3622"/>
  <c r="V15" i="3622"/>
  <c r="V13" i="3622"/>
  <c r="V11" i="3622"/>
  <c r="V10" i="3622"/>
  <c r="V9" i="3622"/>
  <c r="V8" i="3622"/>
  <c r="V7" i="3622"/>
  <c r="V6" i="3622"/>
  <c r="Q12" i="3620"/>
  <c r="Q11" i="3620"/>
  <c r="Q10" i="3620"/>
  <c r="Q9" i="3620"/>
  <c r="Q8" i="3620"/>
  <c r="S82" i="3" l="1"/>
  <c r="Q21" i="3611"/>
  <c r="Q20" i="3611"/>
  <c r="Q19" i="3611"/>
  <c r="Q18" i="3611"/>
  <c r="Q17" i="3611"/>
  <c r="Q16" i="3611"/>
  <c r="Q15" i="3611"/>
  <c r="Q14" i="3611"/>
  <c r="Q12" i="3611"/>
  <c r="Q11" i="3611"/>
  <c r="Q10" i="3611"/>
  <c r="Q9" i="3611"/>
  <c r="Q8" i="3611"/>
  <c r="G9" i="3611"/>
  <c r="G8" i="3611"/>
  <c r="G7" i="3611"/>
  <c r="W24" i="3613"/>
  <c r="W23" i="3613"/>
  <c r="W20" i="3613"/>
  <c r="W19" i="3613"/>
  <c r="W18" i="3613"/>
  <c r="X110" i="4"/>
  <c r="X108" i="4"/>
  <c r="X109" i="4" s="1"/>
  <c r="X100" i="4"/>
  <c r="X70" i="4"/>
  <c r="X69" i="4"/>
  <c r="X68" i="4"/>
  <c r="X67" i="4"/>
  <c r="X66" i="4"/>
  <c r="X65" i="4"/>
  <c r="X64" i="4"/>
  <c r="X63" i="4"/>
  <c r="X62" i="4"/>
  <c r="X61" i="4"/>
  <c r="X60" i="4"/>
  <c r="X59" i="4"/>
  <c r="X58" i="4"/>
  <c r="X57" i="4"/>
  <c r="X56" i="4"/>
  <c r="X55" i="4"/>
  <c r="X54" i="4"/>
  <c r="X53" i="4"/>
  <c r="X52" i="4"/>
  <c r="X51" i="4"/>
  <c r="X50" i="4"/>
  <c r="X49" i="4"/>
  <c r="X48" i="4"/>
  <c r="X47" i="4"/>
  <c r="X46" i="4"/>
  <c r="X45" i="4"/>
  <c r="X44" i="4"/>
  <c r="X43" i="4"/>
  <c r="X42" i="4"/>
  <c r="X41" i="4"/>
  <c r="X40" i="4"/>
  <c r="X39" i="4"/>
  <c r="X38" i="4"/>
  <c r="X37" i="4"/>
  <c r="X36" i="4"/>
  <c r="X35" i="4"/>
  <c r="X34" i="4"/>
  <c r="X33" i="4"/>
  <c r="X32" i="4"/>
  <c r="X31" i="4"/>
  <c r="X30" i="4"/>
  <c r="X29" i="4"/>
  <c r="X28" i="4"/>
  <c r="X27" i="4"/>
  <c r="X26" i="4"/>
  <c r="X25" i="4"/>
  <c r="X24" i="4"/>
  <c r="X23" i="4"/>
  <c r="X22" i="4"/>
  <c r="X21" i="4"/>
  <c r="X20" i="4"/>
  <c r="X19" i="4"/>
  <c r="X18" i="4"/>
  <c r="X17" i="4"/>
  <c r="X16" i="4"/>
  <c r="X15" i="4"/>
  <c r="X14" i="4"/>
  <c r="X13" i="4"/>
  <c r="X12" i="4"/>
  <c r="X11" i="4"/>
  <c r="X10" i="4"/>
  <c r="X9" i="4"/>
  <c r="X8" i="4"/>
  <c r="X7" i="4"/>
  <c r="X6" i="4"/>
  <c r="X178" i="4" l="1"/>
  <c r="S55" i="3"/>
  <c r="X338" i="4"/>
  <c r="S23" i="3"/>
  <c r="S22" i="3"/>
  <c r="S21" i="3"/>
  <c r="S20" i="3"/>
  <c r="S19" i="3"/>
  <c r="S18" i="3"/>
  <c r="S17" i="3"/>
  <c r="S16" i="3"/>
  <c r="S15" i="3"/>
  <c r="I9" i="3742" l="1"/>
  <c r="I8" i="3742"/>
  <c r="I7" i="3742"/>
  <c r="I6" i="3742"/>
  <c r="I5" i="3742"/>
  <c r="S28" i="3742"/>
  <c r="S27" i="3742"/>
  <c r="S26" i="3742"/>
  <c r="S25" i="3742"/>
  <c r="S24" i="3742"/>
  <c r="S23" i="3742"/>
  <c r="S22" i="3742"/>
  <c r="S21" i="3742"/>
  <c r="S20" i="3742"/>
  <c r="S19" i="3742"/>
  <c r="S18" i="3742"/>
  <c r="S17" i="3742"/>
  <c r="S16" i="3742"/>
  <c r="S15" i="3742"/>
  <c r="S14" i="3742"/>
  <c r="S13" i="3742"/>
  <c r="S12" i="3742"/>
  <c r="S11" i="3742"/>
  <c r="S10" i="3742"/>
  <c r="S9" i="3742"/>
  <c r="S8" i="3742"/>
  <c r="S7" i="3742"/>
  <c r="S6" i="3742"/>
  <c r="S5" i="3742"/>
  <c r="R28" i="3742"/>
  <c r="R27" i="3742"/>
  <c r="R26" i="3742"/>
  <c r="R24" i="3742"/>
  <c r="R23" i="3742"/>
  <c r="R22" i="3742"/>
  <c r="R20" i="3742"/>
  <c r="R19" i="3742"/>
  <c r="R14" i="3742" s="1"/>
  <c r="R18" i="3742"/>
  <c r="R17" i="3742"/>
  <c r="R16" i="3742"/>
  <c r="R15" i="3742"/>
  <c r="R12" i="3742"/>
  <c r="R11" i="3742"/>
  <c r="R10" i="3742"/>
  <c r="R9" i="3742"/>
  <c r="R8" i="3742"/>
  <c r="H9" i="3742"/>
  <c r="H8" i="3742"/>
  <c r="H7" i="3742"/>
  <c r="H6" i="3742"/>
  <c r="R25" i="3742"/>
  <c r="R21" i="3742"/>
  <c r="R13" i="3742"/>
  <c r="R7" i="3742"/>
  <c r="H5" i="3742"/>
  <c r="I15" i="3743"/>
  <c r="I13" i="3743"/>
  <c r="I12" i="3743"/>
  <c r="I6" i="3743"/>
  <c r="I5" i="3743"/>
  <c r="L57" i="3744"/>
  <c r="L56" i="3744"/>
  <c r="L50" i="3744"/>
  <c r="L49" i="3744"/>
  <c r="L48" i="3744"/>
  <c r="L46" i="3744"/>
  <c r="L44" i="3744"/>
  <c r="L43" i="3744"/>
  <c r="L42" i="3744"/>
  <c r="L41" i="3744"/>
  <c r="L40" i="3744"/>
  <c r="L34" i="3744"/>
  <c r="L23" i="3744"/>
  <c r="L22" i="3744"/>
  <c r="L21" i="3744"/>
  <c r="L20" i="3744"/>
  <c r="L18" i="3744"/>
  <c r="L13" i="3744"/>
  <c r="L11" i="3744"/>
  <c r="L10" i="3744"/>
  <c r="L7" i="3744"/>
  <c r="L6" i="3744"/>
  <c r="L5" i="3744"/>
  <c r="L4" i="3744"/>
  <c r="S21" i="3611"/>
  <c r="S20" i="3611"/>
  <c r="S19" i="3611"/>
  <c r="S17" i="3611"/>
  <c r="S16" i="3611"/>
  <c r="S15" i="3611"/>
  <c r="S14" i="3611"/>
  <c r="S12" i="3611"/>
  <c r="S9" i="3611"/>
  <c r="S8" i="3611"/>
  <c r="I9" i="3611"/>
  <c r="I8" i="3611"/>
  <c r="R21" i="3611"/>
  <c r="R20" i="3611"/>
  <c r="R19" i="3611"/>
  <c r="R17" i="3611"/>
  <c r="R16" i="3611"/>
  <c r="R15" i="3611"/>
  <c r="R14" i="3611"/>
  <c r="R12" i="3611"/>
  <c r="R9" i="3611"/>
  <c r="R8" i="3611"/>
  <c r="H9" i="3611"/>
  <c r="H8" i="3611"/>
  <c r="I11" i="3612"/>
  <c r="I10" i="3612"/>
  <c r="I8" i="3612"/>
  <c r="L38" i="3613"/>
  <c r="L37" i="3613"/>
  <c r="L36" i="3613"/>
  <c r="L31" i="3613"/>
  <c r="L30" i="3613"/>
  <c r="L29" i="3613"/>
  <c r="L28" i="3613"/>
  <c r="L26" i="3613"/>
  <c r="L9" i="3613"/>
  <c r="L6" i="3613"/>
  <c r="S21" i="3620"/>
  <c r="S20" i="3620"/>
  <c r="S19" i="3620"/>
  <c r="S18" i="3620"/>
  <c r="S17" i="3620"/>
  <c r="S16" i="3620"/>
  <c r="S15" i="3620"/>
  <c r="S14" i="3620"/>
  <c r="S13" i="3620"/>
  <c r="R21" i="3620"/>
  <c r="R20" i="3620"/>
  <c r="R19" i="3620"/>
  <c r="R18" i="3620"/>
  <c r="R17" i="3620"/>
  <c r="R16" i="3620" s="1"/>
  <c r="R15" i="3620"/>
  <c r="R14" i="3620"/>
  <c r="I8" i="3620"/>
  <c r="I7" i="3620"/>
  <c r="I6" i="3620"/>
  <c r="I5" i="3620"/>
  <c r="H8" i="3620"/>
  <c r="H7" i="3620"/>
  <c r="H6" i="3620"/>
  <c r="I10" i="3621"/>
  <c r="I6" i="3621"/>
  <c r="I5" i="3621"/>
  <c r="L30" i="3622"/>
  <c r="L29" i="3622"/>
  <c r="L28" i="3622"/>
  <c r="L27" i="3622"/>
  <c r="L26" i="3622"/>
  <c r="L25" i="3622"/>
  <c r="L24" i="3622"/>
  <c r="L23" i="3622"/>
  <c r="L22" i="3622"/>
  <c r="S28" i="3698"/>
  <c r="S27" i="3698"/>
  <c r="S26" i="3698"/>
  <c r="S25" i="3698"/>
  <c r="S24" i="3698"/>
  <c r="S23" i="3698"/>
  <c r="S22" i="3698"/>
  <c r="S21" i="3698"/>
  <c r="S20" i="3698"/>
  <c r="S19" i="3698"/>
  <c r="S18" i="3698"/>
  <c r="S17" i="3698"/>
  <c r="S16" i="3698"/>
  <c r="S15" i="3698"/>
  <c r="S14" i="3698"/>
  <c r="S13" i="3698"/>
  <c r="S12" i="3698"/>
  <c r="S11" i="3698"/>
  <c r="S10" i="3698"/>
  <c r="S9" i="3698"/>
  <c r="S8" i="3698"/>
  <c r="S7" i="3698"/>
  <c r="S6" i="3698"/>
  <c r="S5" i="3698"/>
  <c r="R28" i="3698"/>
  <c r="R27" i="3698"/>
  <c r="R26" i="3698"/>
  <c r="R24" i="3698"/>
  <c r="R22" i="3698"/>
  <c r="R21" i="3698"/>
  <c r="R19" i="3698"/>
  <c r="R18" i="3698"/>
  <c r="R17" i="3698"/>
  <c r="R16" i="3698"/>
  <c r="R15" i="3698"/>
  <c r="R14" i="3698"/>
  <c r="R12" i="3698"/>
  <c r="R11" i="3698"/>
  <c r="R10" i="3698"/>
  <c r="R9" i="3698"/>
  <c r="R8" i="3698"/>
  <c r="I17" i="3698"/>
  <c r="I16" i="3698"/>
  <c r="I15" i="3698"/>
  <c r="I14" i="3698"/>
  <c r="I13" i="3698"/>
  <c r="I12" i="3698"/>
  <c r="I11" i="3698"/>
  <c r="I10" i="3698"/>
  <c r="I9" i="3698"/>
  <c r="I8" i="3698"/>
  <c r="I7" i="3698"/>
  <c r="I6" i="3698"/>
  <c r="I5" i="3698"/>
  <c r="H17" i="3698"/>
  <c r="H16" i="3698"/>
  <c r="H15" i="3698"/>
  <c r="H13" i="3698"/>
  <c r="H12" i="3698"/>
  <c r="H11" i="3698"/>
  <c r="H10" i="3698"/>
  <c r="H8" i="3698"/>
  <c r="H14" i="3698"/>
  <c r="H7" i="3698"/>
  <c r="H6" i="3698"/>
  <c r="R25" i="3698"/>
  <c r="R20" i="3698" s="1"/>
  <c r="R23" i="3698"/>
  <c r="L68" i="3700"/>
  <c r="L67" i="3700"/>
  <c r="L66" i="3700"/>
  <c r="L65" i="3700"/>
  <c r="L58" i="3700"/>
  <c r="L51" i="3700"/>
  <c r="L42" i="3700"/>
  <c r="L41" i="3700"/>
  <c r="L40" i="3700"/>
  <c r="L38" i="3700"/>
  <c r="L33" i="3700"/>
  <c r="L32" i="3700"/>
  <c r="L30" i="3700"/>
  <c r="L29" i="3700"/>
  <c r="L28" i="3700"/>
  <c r="L27" i="3700"/>
  <c r="L22" i="3700"/>
  <c r="L20" i="3700"/>
  <c r="L13" i="3700"/>
  <c r="L6" i="3700"/>
  <c r="L5" i="3700"/>
  <c r="L4" i="3700"/>
  <c r="I26" i="3699"/>
  <c r="I23" i="3699"/>
  <c r="I20" i="3699"/>
  <c r="I19" i="3699"/>
  <c r="I18" i="3699"/>
  <c r="I17" i="3699"/>
  <c r="I16" i="3699"/>
  <c r="I13" i="3699"/>
  <c r="I12" i="3699"/>
  <c r="I11" i="3699"/>
  <c r="I9" i="3699"/>
  <c r="I8" i="3699"/>
  <c r="I7" i="3699"/>
  <c r="I6" i="3699"/>
  <c r="I5" i="3699"/>
  <c r="M77" i="4"/>
  <c r="R42" i="1"/>
  <c r="R41" i="1"/>
  <c r="R39" i="1"/>
  <c r="R38" i="1"/>
  <c r="R37" i="1"/>
  <c r="R36" i="1"/>
  <c r="R35" i="1"/>
  <c r="R34" i="1"/>
  <c r="R33" i="1"/>
  <c r="R32" i="1"/>
  <c r="R31" i="1"/>
  <c r="R29" i="1"/>
  <c r="R28" i="1"/>
  <c r="R27" i="1"/>
  <c r="R25" i="1"/>
  <c r="R24" i="1"/>
  <c r="R23" i="1"/>
  <c r="R22" i="1"/>
  <c r="R21" i="1"/>
  <c r="R20" i="1"/>
  <c r="R19" i="1"/>
  <c r="R17" i="1"/>
  <c r="R16" i="1"/>
  <c r="R15" i="1"/>
  <c r="R13" i="1"/>
  <c r="R12" i="1"/>
  <c r="R11" i="1"/>
  <c r="R10" i="1"/>
  <c r="R9" i="1"/>
  <c r="R8" i="1"/>
  <c r="G41" i="1"/>
  <c r="G40" i="1"/>
  <c r="G39" i="1"/>
  <c r="G38" i="1"/>
  <c r="G36" i="1"/>
  <c r="G35" i="1"/>
  <c r="G33" i="1"/>
  <c r="G32" i="1"/>
  <c r="G29" i="1"/>
  <c r="G28" i="1"/>
  <c r="G26" i="1"/>
  <c r="G25" i="1"/>
  <c r="G24" i="1"/>
  <c r="G23" i="1"/>
  <c r="G22" i="1"/>
  <c r="G21" i="1"/>
  <c r="G20" i="1"/>
  <c r="G19" i="1"/>
  <c r="G18" i="1"/>
  <c r="G16" i="1"/>
  <c r="G15" i="1" s="1"/>
  <c r="G13" i="1"/>
  <c r="G12" i="1"/>
  <c r="G11" i="1"/>
  <c r="G10" i="1"/>
  <c r="G9" i="1"/>
  <c r="G8" i="1"/>
  <c r="G7" i="1"/>
  <c r="R26" i="1" l="1"/>
  <c r="R14" i="1"/>
  <c r="R30" i="1"/>
  <c r="R7" i="1"/>
  <c r="R40" i="1"/>
  <c r="R18" i="1"/>
  <c r="R6" i="3742"/>
  <c r="R5" i="3742" s="1"/>
  <c r="R13" i="3620"/>
  <c r="H5" i="3620"/>
  <c r="R13" i="3698"/>
  <c r="R7" i="3698"/>
  <c r="H9" i="3698"/>
  <c r="H5" i="3698" s="1"/>
  <c r="G31" i="1"/>
  <c r="G6" i="1"/>
  <c r="G34" i="1"/>
  <c r="G17" i="1"/>
  <c r="G14" i="1" s="1"/>
  <c r="G27" i="1"/>
  <c r="G37" i="1"/>
  <c r="Q28" i="3742"/>
  <c r="Q27" i="3742"/>
  <c r="Q26" i="3742"/>
  <c r="Q25" i="3742" s="1"/>
  <c r="Q24" i="3742"/>
  <c r="Q23" i="3742"/>
  <c r="Q22" i="3742"/>
  <c r="Q20" i="3742"/>
  <c r="Q19" i="3742"/>
  <c r="Q18" i="3742"/>
  <c r="Q17" i="3742"/>
  <c r="Q16" i="3742"/>
  <c r="Q15" i="3742"/>
  <c r="Q13" i="3742"/>
  <c r="Q12" i="3742"/>
  <c r="Q11" i="3742"/>
  <c r="Q10" i="3742"/>
  <c r="Q9" i="3742"/>
  <c r="Q8" i="3742"/>
  <c r="G9" i="3742"/>
  <c r="G8" i="3742"/>
  <c r="G7" i="3742"/>
  <c r="G6" i="3742"/>
  <c r="Q21" i="3620"/>
  <c r="Q20" i="3620"/>
  <c r="Q19" i="3620"/>
  <c r="Q18" i="3620"/>
  <c r="Q17" i="3620"/>
  <c r="Q15" i="3620"/>
  <c r="Q14" i="3620"/>
  <c r="G8" i="3620"/>
  <c r="G7" i="3620"/>
  <c r="G6" i="3620"/>
  <c r="I8" i="3621"/>
  <c r="O33" i="1"/>
  <c r="P33" i="1"/>
  <c r="Q33" i="1"/>
  <c r="T33" i="1"/>
  <c r="U33" i="1" s="1"/>
  <c r="O34" i="1"/>
  <c r="P34" i="1"/>
  <c r="Q34" i="1"/>
  <c r="O35" i="1"/>
  <c r="P35" i="1"/>
  <c r="Q35" i="1"/>
  <c r="O36" i="1"/>
  <c r="P36" i="1"/>
  <c r="Q36" i="1"/>
  <c r="O37" i="1"/>
  <c r="P37" i="1"/>
  <c r="Q37" i="1"/>
  <c r="O38" i="1"/>
  <c r="P38" i="1"/>
  <c r="Q38" i="1"/>
  <c r="O39" i="1"/>
  <c r="P39" i="1"/>
  <c r="Q39" i="1"/>
  <c r="O41" i="1"/>
  <c r="P41" i="1"/>
  <c r="Q41" i="1"/>
  <c r="R6" i="1" l="1"/>
  <c r="R5" i="1" s="1"/>
  <c r="Q21" i="3742"/>
  <c r="Q13" i="3620"/>
  <c r="R6" i="3698"/>
  <c r="R5" i="3698" s="1"/>
  <c r="G5" i="1"/>
  <c r="V33" i="1"/>
  <c r="Q14" i="3742"/>
  <c r="Q7" i="3742"/>
  <c r="G5" i="3742"/>
  <c r="G5" i="3620"/>
  <c r="Q16" i="3620"/>
  <c r="X238" i="4"/>
  <c r="X347" i="4"/>
  <c r="X387" i="4"/>
  <c r="S39" i="3"/>
  <c r="Q6" i="3742" l="1"/>
  <c r="X555" i="4"/>
  <c r="Q5" i="3742" l="1"/>
  <c r="X417" i="4"/>
  <c r="X416" i="4"/>
  <c r="X415" i="4"/>
  <c r="X414" i="4"/>
  <c r="S44" i="3"/>
  <c r="X552" i="4" l="1"/>
  <c r="H6" i="3699" l="1"/>
  <c r="G6" i="3698" s="1"/>
  <c r="H26" i="3699"/>
  <c r="G17" i="3698" s="1"/>
  <c r="H23" i="3699"/>
  <c r="G16" i="3698" s="1"/>
  <c r="H20" i="3699"/>
  <c r="H18" i="3699"/>
  <c r="G13" i="3698" s="1"/>
  <c r="H17" i="3699"/>
  <c r="G12" i="3698" s="1"/>
  <c r="H13" i="3699"/>
  <c r="G10" i="3698" s="1"/>
  <c r="H12" i="3699"/>
  <c r="K68" i="3700"/>
  <c r="Q28" i="3698" s="1"/>
  <c r="K67" i="3700"/>
  <c r="Q27" i="3698" s="1"/>
  <c r="K65" i="3700"/>
  <c r="Q26" i="3698" s="1"/>
  <c r="Q23" i="3698"/>
  <c r="K63" i="3700"/>
  <c r="Q25" i="3698" s="1"/>
  <c r="K56" i="3700"/>
  <c r="T24" i="1"/>
  <c r="U24" i="1" s="1"/>
  <c r="I9" i="1"/>
  <c r="J9" i="1" s="1"/>
  <c r="I88" i="3"/>
  <c r="I87" i="3"/>
  <c r="I57" i="3"/>
  <c r="L578" i="4"/>
  <c r="L577" i="4"/>
  <c r="L575" i="4"/>
  <c r="I13" i="1" l="1"/>
  <c r="J13" i="1" s="1"/>
  <c r="T39" i="1"/>
  <c r="T41" i="1"/>
  <c r="L576" i="4"/>
  <c r="T42" i="1"/>
  <c r="U42" i="1" s="1"/>
  <c r="G15" i="3698"/>
  <c r="G14" i="3698" s="1"/>
  <c r="G11" i="3698"/>
  <c r="G9" i="3698" s="1"/>
  <c r="I33" i="1"/>
  <c r="J33" i="1" s="1"/>
  <c r="I32" i="1"/>
  <c r="J32" i="1" s="1"/>
  <c r="H19" i="3699"/>
  <c r="H11" i="3699"/>
  <c r="H16" i="3699"/>
  <c r="K66" i="3700"/>
  <c r="L60" i="3759"/>
  <c r="G60" i="3759" s="1"/>
  <c r="L59" i="3759"/>
  <c r="G59" i="3759" s="1"/>
  <c r="Q58" i="3759"/>
  <c r="Q57" i="3759" s="1"/>
  <c r="L58" i="3759"/>
  <c r="R58" i="3759" s="1"/>
  <c r="R57" i="3759" s="1"/>
  <c r="P57" i="3759"/>
  <c r="O57" i="3759"/>
  <c r="N57" i="3759"/>
  <c r="M57" i="3759"/>
  <c r="K57" i="3759"/>
  <c r="J57" i="3759"/>
  <c r="I57" i="3759"/>
  <c r="H57" i="3759"/>
  <c r="R56" i="3759"/>
  <c r="Q56" i="3759"/>
  <c r="G56" i="3759" s="1"/>
  <c r="L56" i="3759"/>
  <c r="Q55" i="3759"/>
  <c r="M55" i="3759"/>
  <c r="L55" i="3759"/>
  <c r="R55" i="3759" s="1"/>
  <c r="R54" i="3759" s="1"/>
  <c r="S54" i="3759"/>
  <c r="P54" i="3759"/>
  <c r="O54" i="3759"/>
  <c r="N54" i="3759"/>
  <c r="M54" i="3759"/>
  <c r="L54" i="3759"/>
  <c r="K54" i="3759"/>
  <c r="J54" i="3759"/>
  <c r="I54" i="3759"/>
  <c r="H54" i="3759"/>
  <c r="M53" i="3759"/>
  <c r="L53" i="3759"/>
  <c r="P53" i="3759" s="1"/>
  <c r="Q53" i="3759" s="1"/>
  <c r="M52" i="3759"/>
  <c r="L52" i="3759"/>
  <c r="P52" i="3759" s="1"/>
  <c r="R52" i="3759" s="1"/>
  <c r="U51" i="3759"/>
  <c r="T51" i="3759"/>
  <c r="S51" i="3759"/>
  <c r="O51" i="3759"/>
  <c r="N51" i="3759"/>
  <c r="M51" i="3759"/>
  <c r="K51" i="3759"/>
  <c r="J51" i="3759"/>
  <c r="I51" i="3759"/>
  <c r="H51" i="3759"/>
  <c r="M50" i="3759"/>
  <c r="L50" i="3759"/>
  <c r="O49" i="3759"/>
  <c r="M49" i="3759"/>
  <c r="L49" i="3759"/>
  <c r="S48" i="3759"/>
  <c r="O48" i="3759"/>
  <c r="O47" i="3759" s="1"/>
  <c r="M48" i="3759"/>
  <c r="M47" i="3759" s="1"/>
  <c r="L48" i="3759"/>
  <c r="T47" i="3759"/>
  <c r="S47" i="3759"/>
  <c r="K47" i="3759"/>
  <c r="J47" i="3759"/>
  <c r="I47" i="3759"/>
  <c r="H47" i="3759"/>
  <c r="Q46" i="3759"/>
  <c r="G46" i="3759" s="1"/>
  <c r="L46" i="3759"/>
  <c r="Q45" i="3759"/>
  <c r="L45" i="3759"/>
  <c r="R45" i="3759" s="1"/>
  <c r="R44" i="3759"/>
  <c r="Q44" i="3759"/>
  <c r="G44" i="3759" s="1"/>
  <c r="M44" i="3759"/>
  <c r="L44" i="3759"/>
  <c r="M43" i="3759"/>
  <c r="L43" i="3759"/>
  <c r="O42" i="3759"/>
  <c r="Q42" i="3759" s="1"/>
  <c r="M42" i="3759"/>
  <c r="L42" i="3759"/>
  <c r="R42" i="3759" s="1"/>
  <c r="M41" i="3759"/>
  <c r="Q41" i="3759" s="1"/>
  <c r="L41" i="3759"/>
  <c r="O40" i="3759"/>
  <c r="M40" i="3759"/>
  <c r="L40" i="3759"/>
  <c r="P39" i="3759"/>
  <c r="O39" i="3759"/>
  <c r="M39" i="3759"/>
  <c r="L39" i="3759"/>
  <c r="S38" i="3759"/>
  <c r="O38" i="3759"/>
  <c r="M38" i="3759"/>
  <c r="L38" i="3759"/>
  <c r="P38" i="3759" s="1"/>
  <c r="R38" i="3759" s="1"/>
  <c r="P37" i="3759"/>
  <c r="R37" i="3759" s="1"/>
  <c r="M37" i="3759"/>
  <c r="L37" i="3759"/>
  <c r="S36" i="3759"/>
  <c r="M36" i="3759"/>
  <c r="L36" i="3759"/>
  <c r="P36" i="3759" s="1"/>
  <c r="R36" i="3759" s="1"/>
  <c r="O35" i="3759"/>
  <c r="M35" i="3759"/>
  <c r="L35" i="3759"/>
  <c r="R35" i="3759" s="1"/>
  <c r="M34" i="3759"/>
  <c r="L34" i="3759"/>
  <c r="P34" i="3759" s="1"/>
  <c r="S33" i="3759"/>
  <c r="O33" i="3759"/>
  <c r="M33" i="3759"/>
  <c r="L33" i="3759"/>
  <c r="O32" i="3759"/>
  <c r="M32" i="3759"/>
  <c r="Q32" i="3759" s="1"/>
  <c r="L32" i="3759"/>
  <c r="O31" i="3759"/>
  <c r="M31" i="3759"/>
  <c r="L31" i="3759"/>
  <c r="P31" i="3759" s="1"/>
  <c r="P30" i="3759"/>
  <c r="Q30" i="3759" s="1"/>
  <c r="M30" i="3759"/>
  <c r="L30" i="3759"/>
  <c r="P29" i="3759"/>
  <c r="R29" i="3759" s="1"/>
  <c r="M29" i="3759"/>
  <c r="L29" i="3759"/>
  <c r="O28" i="3759"/>
  <c r="M28" i="3759"/>
  <c r="L28" i="3759"/>
  <c r="M27" i="3759"/>
  <c r="L27" i="3759"/>
  <c r="M26" i="3759"/>
  <c r="L26" i="3759"/>
  <c r="P26" i="3759" s="1"/>
  <c r="O25" i="3759"/>
  <c r="M25" i="3759"/>
  <c r="L25" i="3759"/>
  <c r="P25" i="3759" s="1"/>
  <c r="P24" i="3759"/>
  <c r="Q24" i="3759" s="1"/>
  <c r="M24" i="3759"/>
  <c r="L24" i="3759"/>
  <c r="P23" i="3759"/>
  <c r="R23" i="3759" s="1"/>
  <c r="M23" i="3759"/>
  <c r="L23" i="3759"/>
  <c r="M22" i="3759"/>
  <c r="L22" i="3759"/>
  <c r="P22" i="3759" s="1"/>
  <c r="M21" i="3759"/>
  <c r="L21" i="3759"/>
  <c r="P21" i="3759" s="1"/>
  <c r="R21" i="3759" s="1"/>
  <c r="M20" i="3759"/>
  <c r="L20" i="3759"/>
  <c r="P20" i="3759" s="1"/>
  <c r="M19" i="3759"/>
  <c r="L19" i="3759"/>
  <c r="P19" i="3759" s="1"/>
  <c r="R19" i="3759" s="1"/>
  <c r="M18" i="3759"/>
  <c r="L18" i="3759"/>
  <c r="P18" i="3759" s="1"/>
  <c r="O17" i="3759"/>
  <c r="M17" i="3759"/>
  <c r="L17" i="3759"/>
  <c r="P17" i="3759" s="1"/>
  <c r="R17" i="3759" s="1"/>
  <c r="M16" i="3759"/>
  <c r="L16" i="3759"/>
  <c r="P16" i="3759" s="1"/>
  <c r="R16" i="3759" s="1"/>
  <c r="S15" i="3759"/>
  <c r="O15" i="3759"/>
  <c r="M15" i="3759"/>
  <c r="V15" i="3759" s="1"/>
  <c r="L15" i="3759"/>
  <c r="S14" i="3759"/>
  <c r="M14" i="3759"/>
  <c r="L14" i="3759"/>
  <c r="S13" i="3759"/>
  <c r="O13" i="3759"/>
  <c r="N13" i="3759"/>
  <c r="M13" i="3759"/>
  <c r="L13" i="3759"/>
  <c r="S12" i="3759"/>
  <c r="O12" i="3759"/>
  <c r="M12" i="3759"/>
  <c r="L12" i="3759"/>
  <c r="P12" i="3759" s="1"/>
  <c r="V12" i="3759" s="1"/>
  <c r="S11" i="3759"/>
  <c r="O11" i="3759"/>
  <c r="M11" i="3759"/>
  <c r="L11" i="3759"/>
  <c r="S10" i="3759"/>
  <c r="M10" i="3759"/>
  <c r="L10" i="3759"/>
  <c r="S9" i="3759"/>
  <c r="O9" i="3759"/>
  <c r="M9" i="3759"/>
  <c r="L9" i="3759"/>
  <c r="S8" i="3759"/>
  <c r="O8" i="3759"/>
  <c r="M8" i="3759"/>
  <c r="L8" i="3759"/>
  <c r="M7" i="3759"/>
  <c r="L7" i="3759"/>
  <c r="Q7" i="3759" s="1"/>
  <c r="S6" i="3759"/>
  <c r="Q6" i="3759"/>
  <c r="M6" i="3759"/>
  <c r="L6" i="3759"/>
  <c r="V6" i="3759" s="1"/>
  <c r="T5" i="3759"/>
  <c r="T4" i="3759"/>
  <c r="U39" i="1" l="1"/>
  <c r="V39" i="1" s="1"/>
  <c r="U41" i="1"/>
  <c r="V41" i="1" s="1"/>
  <c r="T40" i="1"/>
  <c r="U40" i="1" s="1"/>
  <c r="Q21" i="3759"/>
  <c r="R7" i="3759"/>
  <c r="G7" i="3759" s="1"/>
  <c r="V11" i="3759"/>
  <c r="R15" i="3759"/>
  <c r="Q23" i="3759"/>
  <c r="V29" i="3759"/>
  <c r="V41" i="3759"/>
  <c r="V43" i="3759"/>
  <c r="G55" i="3759"/>
  <c r="R6" i="3759"/>
  <c r="M5" i="3759"/>
  <c r="M4" i="3759" s="1"/>
  <c r="Q19" i="3759"/>
  <c r="G19" i="3759" s="1"/>
  <c r="V24" i="3759"/>
  <c r="V30" i="3759"/>
  <c r="G42" i="3759"/>
  <c r="V52" i="3759"/>
  <c r="I31" i="1"/>
  <c r="J31" i="1" s="1"/>
  <c r="L5" i="3759"/>
  <c r="O5" i="3759"/>
  <c r="O4" i="3759" s="1"/>
  <c r="Q11" i="3759"/>
  <c r="R14" i="3759"/>
  <c r="G14" i="3759" s="1"/>
  <c r="V32" i="3759"/>
  <c r="V37" i="3759"/>
  <c r="V38" i="3759"/>
  <c r="S5" i="3759"/>
  <c r="S4" i="3759" s="1"/>
  <c r="P28" i="3759"/>
  <c r="Q28" i="3759" s="1"/>
  <c r="Q39" i="3759"/>
  <c r="V53" i="3759"/>
  <c r="L57" i="3759"/>
  <c r="Q17" i="3759"/>
  <c r="G17" i="3759" s="1"/>
  <c r="G45" i="3759"/>
  <c r="Q12" i="3759"/>
  <c r="Q16" i="3759"/>
  <c r="V25" i="3759"/>
  <c r="V31" i="3759"/>
  <c r="V36" i="3759"/>
  <c r="Q38" i="3759"/>
  <c r="G38" i="3759" s="1"/>
  <c r="V39" i="3759"/>
  <c r="P40" i="3759"/>
  <c r="Q40" i="3759" s="1"/>
  <c r="R20" i="3759"/>
  <c r="Q20" i="3759"/>
  <c r="R22" i="3759"/>
  <c r="Q22" i="3759"/>
  <c r="R26" i="3759"/>
  <c r="Q26" i="3759"/>
  <c r="G26" i="3759" s="1"/>
  <c r="G54" i="3759"/>
  <c r="G58" i="3759"/>
  <c r="G57" i="3759" s="1"/>
  <c r="Q18" i="3759"/>
  <c r="R18" i="3759"/>
  <c r="G18" i="3759" s="1"/>
  <c r="Q34" i="3759"/>
  <c r="G34" i="3759"/>
  <c r="R34" i="3759"/>
  <c r="V23" i="3759"/>
  <c r="V14" i="3759"/>
  <c r="Q31" i="3759"/>
  <c r="G31" i="3759" s="1"/>
  <c r="R32" i="3759"/>
  <c r="G32" i="3759" s="1"/>
  <c r="N5" i="3759"/>
  <c r="N4" i="3759" s="1"/>
  <c r="P8" i="3759"/>
  <c r="V8" i="3759" s="1"/>
  <c r="R12" i="3759"/>
  <c r="G12" i="3759" s="1"/>
  <c r="P13" i="3759"/>
  <c r="R13" i="3759" s="1"/>
  <c r="V13" i="3759"/>
  <c r="Q14" i="3759"/>
  <c r="Q15" i="3759"/>
  <c r="G15" i="3759" s="1"/>
  <c r="G16" i="3759"/>
  <c r="G21" i="3759"/>
  <c r="G23" i="3759"/>
  <c r="R24" i="3759"/>
  <c r="G24" i="3759" s="1"/>
  <c r="R25" i="3759"/>
  <c r="V26" i="3759"/>
  <c r="P27" i="3759"/>
  <c r="R27" i="3759" s="1"/>
  <c r="Q29" i="3759"/>
  <c r="G29" i="3759" s="1"/>
  <c r="R30" i="3759"/>
  <c r="G30" i="3759" s="1"/>
  <c r="R31" i="3759"/>
  <c r="V34" i="3759"/>
  <c r="Q36" i="3759"/>
  <c r="G36" i="3759" s="1"/>
  <c r="Q37" i="3759"/>
  <c r="G37" i="3759" s="1"/>
  <c r="R41" i="3759"/>
  <c r="G41" i="3759" s="1"/>
  <c r="V42" i="3759"/>
  <c r="Q43" i="3759"/>
  <c r="L47" i="3759"/>
  <c r="P50" i="3759"/>
  <c r="R50" i="3759" s="1"/>
  <c r="Q52" i="3759"/>
  <c r="Q51" i="3759" s="1"/>
  <c r="R53" i="3759"/>
  <c r="R51" i="3759" s="1"/>
  <c r="Q54" i="3759"/>
  <c r="G6" i="3759"/>
  <c r="V7" i="3759"/>
  <c r="R11" i="3759"/>
  <c r="G11" i="3759" s="1"/>
  <c r="Q25" i="3759"/>
  <c r="V35" i="3759"/>
  <c r="P9" i="3759"/>
  <c r="R9" i="3759" s="1"/>
  <c r="P10" i="3759"/>
  <c r="V17" i="3759"/>
  <c r="P33" i="3759"/>
  <c r="R33" i="3759" s="1"/>
  <c r="Q35" i="3759"/>
  <c r="G35" i="3759" s="1"/>
  <c r="R43" i="3759"/>
  <c r="G43" i="3759" s="1"/>
  <c r="P48" i="3759"/>
  <c r="P49" i="3759"/>
  <c r="R49" i="3759" s="1"/>
  <c r="L51" i="3759"/>
  <c r="P51" i="3759"/>
  <c r="R39" i="3759"/>
  <c r="G39" i="3759" s="1"/>
  <c r="R40" i="3759"/>
  <c r="G53" i="3759"/>
  <c r="V40" i="3759" l="1"/>
  <c r="V51" i="3759"/>
  <c r="V28" i="3759"/>
  <c r="G40" i="3759"/>
  <c r="G22" i="3759"/>
  <c r="Q50" i="3759"/>
  <c r="G50" i="3759" s="1"/>
  <c r="Q27" i="3759"/>
  <c r="G27" i="3759" s="1"/>
  <c r="G25" i="3759"/>
  <c r="G20" i="3759"/>
  <c r="R28" i="3759"/>
  <c r="G28" i="3759" s="1"/>
  <c r="V33" i="3759"/>
  <c r="V9" i="3759"/>
  <c r="G52" i="3759"/>
  <c r="G51" i="3759" s="1"/>
  <c r="Q9" i="3759"/>
  <c r="V50" i="3759"/>
  <c r="Q33" i="3759"/>
  <c r="G33" i="3759" s="1"/>
  <c r="Q8" i="3759"/>
  <c r="Q49" i="3759"/>
  <c r="G49" i="3759" s="1"/>
  <c r="R10" i="3759"/>
  <c r="Q10" i="3759"/>
  <c r="G10" i="3759" s="1"/>
  <c r="R48" i="3759"/>
  <c r="R47" i="3759" s="1"/>
  <c r="P47" i="3759"/>
  <c r="V47" i="3759" s="1"/>
  <c r="G9" i="3759"/>
  <c r="V49" i="3759"/>
  <c r="V27" i="3759"/>
  <c r="L4" i="3759"/>
  <c r="Q48" i="3759"/>
  <c r="P5" i="3759"/>
  <c r="P4" i="3759" s="1"/>
  <c r="R8" i="3759"/>
  <c r="R5" i="3759" s="1"/>
  <c r="R4" i="3759" s="1"/>
  <c r="V10" i="3759"/>
  <c r="Q13" i="3759"/>
  <c r="G13" i="3759" s="1"/>
  <c r="Q47" i="3759" l="1"/>
  <c r="G48" i="3759"/>
  <c r="G47" i="3759" s="1"/>
  <c r="Q5" i="3759"/>
  <c r="G8" i="3759"/>
  <c r="G5" i="3759" s="1"/>
  <c r="G4" i="3759" s="1"/>
  <c r="Q4" i="3759" l="1"/>
  <c r="W7" i="3700"/>
  <c r="W8" i="3700"/>
  <c r="W9" i="3700"/>
  <c r="W10" i="3700"/>
  <c r="W11" i="3700"/>
  <c r="W21" i="3700"/>
  <c r="X75" i="4" l="1"/>
  <c r="X574" i="4" l="1"/>
  <c r="X572" i="4"/>
  <c r="X570" i="4"/>
  <c r="X569" i="4"/>
  <c r="X568" i="4"/>
  <c r="X567" i="4"/>
  <c r="X565" i="4"/>
  <c r="X563" i="4"/>
  <c r="X562" i="4"/>
  <c r="X559" i="4"/>
  <c r="X554" i="4"/>
  <c r="X551" i="4"/>
  <c r="X550" i="4"/>
  <c r="X548" i="4"/>
  <c r="X546" i="4"/>
  <c r="X545" i="4"/>
  <c r="X544" i="4"/>
  <c r="X542" i="4"/>
  <c r="X541" i="4"/>
  <c r="X540" i="4"/>
  <c r="X539" i="4"/>
  <c r="X538" i="4"/>
  <c r="X537" i="4"/>
  <c r="X534" i="4"/>
  <c r="X533" i="4"/>
  <c r="X532" i="4"/>
  <c r="X530" i="4"/>
  <c r="X529" i="4"/>
  <c r="X528" i="4"/>
  <c r="X527" i="4"/>
  <c r="X526" i="4"/>
  <c r="X521" i="4"/>
  <c r="X515" i="4"/>
  <c r="X512" i="4"/>
  <c r="X511" i="4"/>
  <c r="X510" i="4"/>
  <c r="X508" i="4"/>
  <c r="X507" i="4"/>
  <c r="X506" i="4"/>
  <c r="X505" i="4"/>
  <c r="X504" i="4"/>
  <c r="X503" i="4"/>
  <c r="X502" i="4"/>
  <c r="X498" i="4"/>
  <c r="X496" i="4"/>
  <c r="X494" i="4"/>
  <c r="X491" i="4"/>
  <c r="X489" i="4"/>
  <c r="X488" i="4"/>
  <c r="X487" i="4"/>
  <c r="X486" i="4"/>
  <c r="X485" i="4"/>
  <c r="X483" i="4"/>
  <c r="X482" i="4"/>
  <c r="X480" i="4"/>
  <c r="X477" i="4"/>
  <c r="X476" i="4"/>
  <c r="X475" i="4"/>
  <c r="X474" i="4"/>
  <c r="X472" i="4"/>
  <c r="X467" i="4"/>
  <c r="X464" i="4"/>
  <c r="X463" i="4"/>
  <c r="X462" i="4"/>
  <c r="X460" i="4"/>
  <c r="X459" i="4"/>
  <c r="X458" i="4"/>
  <c r="X454" i="4"/>
  <c r="X453" i="4"/>
  <c r="X451" i="4"/>
  <c r="X450" i="4"/>
  <c r="X449" i="4"/>
  <c r="X443" i="4"/>
  <c r="X440" i="4"/>
  <c r="X437" i="4"/>
  <c r="X436" i="4"/>
  <c r="X435" i="4"/>
  <c r="X434" i="4"/>
  <c r="X432" i="4"/>
  <c r="X431" i="4"/>
  <c r="X430" i="4"/>
  <c r="X428" i="4"/>
  <c r="X427" i="4"/>
  <c r="X425" i="4"/>
  <c r="X424" i="4"/>
  <c r="X420" i="4"/>
  <c r="X411" i="4"/>
  <c r="X412" i="4"/>
  <c r="X409" i="4"/>
  <c r="X408" i="4"/>
  <c r="X406" i="4"/>
  <c r="X398" i="4"/>
  <c r="X396" i="4"/>
  <c r="X395" i="4"/>
  <c r="X393" i="4"/>
  <c r="X392" i="4"/>
  <c r="X390" i="4"/>
  <c r="X389" i="4"/>
  <c r="X386" i="4"/>
  <c r="X385" i="4"/>
  <c r="X383" i="4"/>
  <c r="X378" i="4"/>
  <c r="X375" i="4"/>
  <c r="X373" i="4"/>
  <c r="X370" i="4"/>
  <c r="X368" i="4"/>
  <c r="X367" i="4"/>
  <c r="X366" i="4"/>
  <c r="X365" i="4"/>
  <c r="X363" i="4"/>
  <c r="X362" i="4"/>
  <c r="X360" i="4"/>
  <c r="X359" i="4"/>
  <c r="X358" i="4"/>
  <c r="X357" i="4"/>
  <c r="X356" i="4"/>
  <c r="X354" i="4"/>
  <c r="X353" i="4"/>
  <c r="X351" i="4"/>
  <c r="X350" i="4"/>
  <c r="X349" i="4"/>
  <c r="X346" i="4"/>
  <c r="X345" i="4"/>
  <c r="X344" i="4"/>
  <c r="X343" i="4"/>
  <c r="X342" i="4"/>
  <c r="X341" i="4"/>
  <c r="X340" i="4"/>
  <c r="X337" i="4"/>
  <c r="X336" i="4"/>
  <c r="X335" i="4"/>
  <c r="X334" i="4"/>
  <c r="X332" i="4"/>
  <c r="X331" i="4"/>
  <c r="X330" i="4"/>
  <c r="X329" i="4"/>
  <c r="X327" i="4"/>
  <c r="X325" i="4"/>
  <c r="X323" i="4"/>
  <c r="X322" i="4"/>
  <c r="X321" i="4"/>
  <c r="X320" i="4"/>
  <c r="X319" i="4"/>
  <c r="X317" i="4"/>
  <c r="X316" i="4"/>
  <c r="X315" i="4"/>
  <c r="X313" i="4"/>
  <c r="X312" i="4"/>
  <c r="X311" i="4"/>
  <c r="X310" i="4"/>
  <c r="X308" i="4"/>
  <c r="X307" i="4"/>
  <c r="X306" i="4"/>
  <c r="X305" i="4"/>
  <c r="X303" i="4"/>
  <c r="X301" i="4"/>
  <c r="X300" i="4"/>
  <c r="X299" i="4"/>
  <c r="X298" i="4"/>
  <c r="X296" i="4"/>
  <c r="X295" i="4"/>
  <c r="X292" i="4"/>
  <c r="X291" i="4"/>
  <c r="X290" i="4"/>
  <c r="X289" i="4"/>
  <c r="X288" i="4"/>
  <c r="X287" i="4"/>
  <c r="X286" i="4"/>
  <c r="X285" i="4"/>
  <c r="X284" i="4"/>
  <c r="X283" i="4"/>
  <c r="X282" i="4"/>
  <c r="X281" i="4"/>
  <c r="X280" i="4"/>
  <c r="X279" i="4"/>
  <c r="X278" i="4"/>
  <c r="X277" i="4"/>
  <c r="X276" i="4"/>
  <c r="X275" i="4"/>
  <c r="X274" i="4"/>
  <c r="X273" i="4"/>
  <c r="X272" i="4"/>
  <c r="X271" i="4"/>
  <c r="X270" i="4"/>
  <c r="X269" i="4"/>
  <c r="X268" i="4"/>
  <c r="X254" i="4"/>
  <c r="X253" i="4"/>
  <c r="X252" i="4"/>
  <c r="X251" i="4"/>
  <c r="X250" i="4"/>
  <c r="X249" i="4"/>
  <c r="X248" i="4"/>
  <c r="X247" i="4"/>
  <c r="X561" i="4"/>
  <c r="X558" i="4"/>
  <c r="X524" i="4"/>
  <c r="X523" i="4"/>
  <c r="X522" i="4"/>
  <c r="X520" i="4"/>
  <c r="X519" i="4"/>
  <c r="X518" i="4"/>
  <c r="X514" i="4"/>
  <c r="X493" i="4"/>
  <c r="X479" i="4"/>
  <c r="X471" i="4"/>
  <c r="X470" i="4"/>
  <c r="X465" i="4"/>
  <c r="X456" i="4"/>
  <c r="X455" i="4"/>
  <c r="X447" i="4"/>
  <c r="X446" i="4"/>
  <c r="X444" i="4"/>
  <c r="X441" i="4"/>
  <c r="X422" i="4"/>
  <c r="X419" i="4"/>
  <c r="X404" i="4"/>
  <c r="X402" i="4"/>
  <c r="X400" i="4"/>
  <c r="X382" i="4"/>
  <c r="X381" i="4"/>
  <c r="X380" i="4"/>
  <c r="X379" i="4"/>
  <c r="X377" i="4"/>
  <c r="X372" i="4"/>
  <c r="X364" i="4"/>
  <c r="X261" i="4"/>
  <c r="X260" i="4"/>
  <c r="X258" i="4"/>
  <c r="X256" i="4"/>
  <c r="X246" i="4"/>
  <c r="X245" i="4"/>
  <c r="X244" i="4"/>
  <c r="X243" i="4"/>
  <c r="X241" i="4"/>
  <c r="X239" i="4"/>
  <c r="X237" i="4"/>
  <c r="X236" i="4"/>
  <c r="X235" i="4"/>
  <c r="X234" i="4"/>
  <c r="X233" i="4"/>
  <c r="X231" i="4"/>
  <c r="X230" i="4"/>
  <c r="X229" i="4"/>
  <c r="X228" i="4"/>
  <c r="X227" i="4"/>
  <c r="X226" i="4"/>
  <c r="X225" i="4"/>
  <c r="X224" i="4"/>
  <c r="X223" i="4"/>
  <c r="X222" i="4"/>
  <c r="X221" i="4"/>
  <c r="X220" i="4"/>
  <c r="X219" i="4"/>
  <c r="X218" i="4"/>
  <c r="X217" i="4"/>
  <c r="X216" i="4"/>
  <c r="X215" i="4"/>
  <c r="X214" i="4"/>
  <c r="X213" i="4"/>
  <c r="X212" i="4"/>
  <c r="X211" i="4"/>
  <c r="X210" i="4"/>
  <c r="X209" i="4"/>
  <c r="X208" i="4"/>
  <c r="X207" i="4"/>
  <c r="X206" i="4"/>
  <c r="X205" i="4"/>
  <c r="X204" i="4"/>
  <c r="X203" i="4"/>
  <c r="X202" i="4"/>
  <c r="X201" i="4"/>
  <c r="X200" i="4"/>
  <c r="X199" i="4"/>
  <c r="X196" i="4"/>
  <c r="X195" i="4"/>
  <c r="X194" i="4"/>
  <c r="X193" i="4"/>
  <c r="X192" i="4"/>
  <c r="X191" i="4"/>
  <c r="X190" i="4"/>
  <c r="X189" i="4"/>
  <c r="X188" i="4"/>
  <c r="X187" i="4"/>
  <c r="X186" i="4"/>
  <c r="X185" i="4"/>
  <c r="X183" i="4"/>
  <c r="X182" i="4"/>
  <c r="X181" i="4"/>
  <c r="X180" i="4"/>
  <c r="X179" i="4"/>
  <c r="X177" i="4"/>
  <c r="X176" i="4"/>
  <c r="X175" i="4"/>
  <c r="X174" i="4"/>
  <c r="X173" i="4"/>
  <c r="X172" i="4"/>
  <c r="X171" i="4"/>
  <c r="X170" i="4"/>
  <c r="X169" i="4"/>
  <c r="X168" i="4"/>
  <c r="X167" i="4"/>
  <c r="X166" i="4"/>
  <c r="X165" i="4"/>
  <c r="X164" i="4"/>
  <c r="X163" i="4"/>
  <c r="X162" i="4"/>
  <c r="X161" i="4"/>
  <c r="X160" i="4"/>
  <c r="X159" i="4"/>
  <c r="X158" i="4"/>
  <c r="X157" i="4"/>
  <c r="X156" i="4"/>
  <c r="X155" i="4"/>
  <c r="X152" i="4"/>
  <c r="X151" i="4"/>
  <c r="X150" i="4"/>
  <c r="X148" i="4"/>
  <c r="X147" i="4"/>
  <c r="X146" i="4"/>
  <c r="X139" i="4"/>
  <c r="X138" i="4"/>
  <c r="X144" i="4"/>
  <c r="X143" i="4"/>
  <c r="X142" i="4"/>
  <c r="X141" i="4"/>
  <c r="X140" i="4"/>
  <c r="X134" i="4"/>
  <c r="X133" i="4"/>
  <c r="X124" i="4"/>
  <c r="X136" i="4"/>
  <c r="X135" i="4"/>
  <c r="X132" i="4"/>
  <c r="X131" i="4"/>
  <c r="X130" i="4"/>
  <c r="X129" i="4"/>
  <c r="X128" i="4"/>
  <c r="X127" i="4"/>
  <c r="X126" i="4"/>
  <c r="X125" i="4"/>
  <c r="X123" i="4"/>
  <c r="X122" i="4"/>
  <c r="X121" i="4"/>
  <c r="X94" i="4"/>
  <c r="L94" i="4" s="1"/>
  <c r="X93" i="4"/>
  <c r="X92" i="4"/>
  <c r="X91" i="4"/>
  <c r="X90" i="4"/>
  <c r="X89" i="4"/>
  <c r="X88" i="4"/>
  <c r="X87" i="4"/>
  <c r="X86" i="4"/>
  <c r="X85" i="4"/>
  <c r="X84" i="4"/>
  <c r="X83" i="4"/>
  <c r="X82" i="4"/>
  <c r="X81" i="4"/>
  <c r="X80" i="4"/>
  <c r="X79" i="4"/>
  <c r="X78" i="4"/>
  <c r="X77" i="4"/>
  <c r="X74" i="4"/>
  <c r="X73" i="4"/>
  <c r="X72" i="4"/>
  <c r="X71" i="4"/>
  <c r="X99" i="4" s="1"/>
  <c r="S116" i="3"/>
  <c r="I116" i="3" s="1"/>
  <c r="S115" i="3"/>
  <c r="S114" i="3"/>
  <c r="I114" i="3" s="1"/>
  <c r="S113" i="3"/>
  <c r="S112" i="3"/>
  <c r="S111" i="3"/>
  <c r="S110" i="3"/>
  <c r="I110" i="3" s="1"/>
  <c r="S108" i="3"/>
  <c r="S107" i="3"/>
  <c r="I107" i="3" s="1"/>
  <c r="S106" i="3"/>
  <c r="S105" i="3"/>
  <c r="S104" i="3"/>
  <c r="S103" i="3"/>
  <c r="S102" i="3"/>
  <c r="S101" i="3"/>
  <c r="S100" i="3"/>
  <c r="S99" i="3"/>
  <c r="S98" i="3"/>
  <c r="S97" i="3"/>
  <c r="O42" i="1"/>
  <c r="O40" i="1" s="1"/>
  <c r="O32" i="1"/>
  <c r="O31" i="1"/>
  <c r="O29" i="1"/>
  <c r="O28" i="1"/>
  <c r="O27" i="1"/>
  <c r="O25" i="1"/>
  <c r="O24" i="1"/>
  <c r="O23" i="1"/>
  <c r="O22" i="1"/>
  <c r="O21" i="1"/>
  <c r="O20" i="1"/>
  <c r="O19" i="1"/>
  <c r="O17" i="1"/>
  <c r="O16" i="1"/>
  <c r="O15" i="1"/>
  <c r="O13" i="1"/>
  <c r="O12" i="1"/>
  <c r="O11" i="1"/>
  <c r="O10" i="1"/>
  <c r="O9" i="1"/>
  <c r="O8" i="1"/>
  <c r="D41" i="1"/>
  <c r="D40" i="1"/>
  <c r="D39" i="1"/>
  <c r="D38" i="1"/>
  <c r="D36" i="1"/>
  <c r="D35" i="1"/>
  <c r="D33" i="1"/>
  <c r="D32" i="1"/>
  <c r="D29" i="1"/>
  <c r="D28" i="1"/>
  <c r="D26" i="1"/>
  <c r="D25" i="1"/>
  <c r="D24" i="1"/>
  <c r="D23" i="1"/>
  <c r="D22" i="1"/>
  <c r="D21" i="1"/>
  <c r="D20" i="1"/>
  <c r="D19" i="1"/>
  <c r="D18" i="1"/>
  <c r="D16" i="1"/>
  <c r="D15" i="1" s="1"/>
  <c r="D13" i="1"/>
  <c r="D12" i="1"/>
  <c r="D11" i="1"/>
  <c r="D10" i="1"/>
  <c r="D9" i="1"/>
  <c r="D8" i="1"/>
  <c r="D7" i="1"/>
  <c r="E41" i="1"/>
  <c r="E40" i="1"/>
  <c r="E39" i="1"/>
  <c r="E38" i="1"/>
  <c r="E36" i="1"/>
  <c r="E35" i="1"/>
  <c r="E33" i="1"/>
  <c r="E32" i="1"/>
  <c r="E29" i="1"/>
  <c r="E28" i="1"/>
  <c r="E26" i="1"/>
  <c r="E25" i="1"/>
  <c r="E24" i="1"/>
  <c r="E23" i="1"/>
  <c r="E22" i="1"/>
  <c r="E21" i="1"/>
  <c r="E20" i="1"/>
  <c r="E19" i="1"/>
  <c r="E18" i="1"/>
  <c r="E16" i="1"/>
  <c r="E15" i="1" s="1"/>
  <c r="E13" i="1"/>
  <c r="E12" i="1"/>
  <c r="E11" i="1"/>
  <c r="E10" i="1"/>
  <c r="E9" i="1"/>
  <c r="E8" i="1"/>
  <c r="E7" i="1"/>
  <c r="L228" i="4" l="1"/>
  <c r="M228" i="4" s="1"/>
  <c r="L294" i="4"/>
  <c r="L140" i="4"/>
  <c r="L206" i="4"/>
  <c r="M206" i="4" s="1"/>
  <c r="L138" i="4"/>
  <c r="L199" i="4"/>
  <c r="M199" i="4" s="1"/>
  <c r="L286" i="4"/>
  <c r="T16" i="1"/>
  <c r="U16" i="1" s="1"/>
  <c r="T31" i="1"/>
  <c r="U31" i="1" s="1"/>
  <c r="I36" i="1"/>
  <c r="J36" i="1" s="1"/>
  <c r="I40" i="1"/>
  <c r="J40" i="1" s="1"/>
  <c r="T10" i="1"/>
  <c r="U10" i="1" s="1"/>
  <c r="L145" i="4"/>
  <c r="L225" i="4"/>
  <c r="L484" i="4"/>
  <c r="L304" i="4"/>
  <c r="I38" i="1"/>
  <c r="J38" i="1" s="1"/>
  <c r="I97" i="3"/>
  <c r="I41" i="1"/>
  <c r="J41" i="1" s="1"/>
  <c r="I111" i="3"/>
  <c r="L6" i="4"/>
  <c r="L150" i="4"/>
  <c r="L280" i="4"/>
  <c r="L438" i="4"/>
  <c r="L376" i="4"/>
  <c r="D31" i="1"/>
  <c r="D30" i="1" s="1"/>
  <c r="L268" i="4"/>
  <c r="L500" i="4"/>
  <c r="L123" i="4"/>
  <c r="D34" i="1"/>
  <c r="E34" i="1"/>
  <c r="E31" i="1"/>
  <c r="E30" i="1" s="1"/>
  <c r="K30" i="1" s="1"/>
  <c r="E17" i="1"/>
  <c r="E14" i="1" s="1"/>
  <c r="D17" i="1"/>
  <c r="D14" i="1" s="1"/>
  <c r="E27" i="1"/>
  <c r="D27" i="1"/>
  <c r="D6" i="1"/>
  <c r="E37" i="1"/>
  <c r="D37" i="1"/>
  <c r="E6" i="1"/>
  <c r="O7" i="1"/>
  <c r="O26" i="1"/>
  <c r="V97" i="4"/>
  <c r="X97" i="4" s="1"/>
  <c r="O18" i="1"/>
  <c r="O14" i="1"/>
  <c r="O30" i="1"/>
  <c r="T13" i="1" l="1"/>
  <c r="U13" i="1" s="1"/>
  <c r="I35" i="1"/>
  <c r="J35" i="1" s="1"/>
  <c r="I109" i="3"/>
  <c r="N484" i="4"/>
  <c r="T36" i="1"/>
  <c r="N376" i="4"/>
  <c r="T34" i="1"/>
  <c r="N500" i="4"/>
  <c r="T38" i="1"/>
  <c r="N438" i="4"/>
  <c r="T35" i="1"/>
  <c r="T32" i="1"/>
  <c r="U32" i="1" s="1"/>
  <c r="T29" i="1"/>
  <c r="U29" i="1" s="1"/>
  <c r="L267" i="4"/>
  <c r="T27" i="1"/>
  <c r="U27" i="1" s="1"/>
  <c r="L149" i="4"/>
  <c r="M149" i="4" s="1"/>
  <c r="T28" i="1"/>
  <c r="U28" i="1" s="1"/>
  <c r="T19" i="1"/>
  <c r="U19" i="1" s="1"/>
  <c r="T8" i="1"/>
  <c r="I39" i="1"/>
  <c r="J39" i="1" s="1"/>
  <c r="T17" i="1"/>
  <c r="U17" i="1" s="1"/>
  <c r="I96" i="3"/>
  <c r="T15" i="1"/>
  <c r="U15" i="1" s="1"/>
  <c r="L137" i="4"/>
  <c r="N268" i="4"/>
  <c r="E5" i="1"/>
  <c r="D5" i="1"/>
  <c r="O6" i="1"/>
  <c r="O5" i="1" s="1"/>
  <c r="D5" i="3"/>
  <c r="E5" i="3"/>
  <c r="E58" i="3"/>
  <c r="E59" i="3"/>
  <c r="E66" i="3"/>
  <c r="E76" i="3"/>
  <c r="E109" i="3"/>
  <c r="E96" i="3"/>
  <c r="N227" i="4"/>
  <c r="H149" i="4"/>
  <c r="P42" i="1"/>
  <c r="P40" i="1" s="1"/>
  <c r="P32" i="1"/>
  <c r="P31" i="1"/>
  <c r="P29" i="1"/>
  <c r="P28" i="1"/>
  <c r="P27" i="1"/>
  <c r="P25" i="1"/>
  <c r="P24" i="1"/>
  <c r="P23" i="1"/>
  <c r="P22" i="1"/>
  <c r="P21" i="1"/>
  <c r="P20" i="1"/>
  <c r="P19" i="1"/>
  <c r="P17" i="1"/>
  <c r="P16" i="1"/>
  <c r="P15" i="1"/>
  <c r="P13" i="1"/>
  <c r="P12" i="1"/>
  <c r="P11" i="1"/>
  <c r="P10" i="1"/>
  <c r="P9" i="1"/>
  <c r="P8" i="1"/>
  <c r="N94" i="4"/>
  <c r="H137" i="4"/>
  <c r="N138" i="4"/>
  <c r="N145" i="4"/>
  <c r="N150" i="4"/>
  <c r="N280" i="4"/>
  <c r="N286" i="4"/>
  <c r="H293" i="4"/>
  <c r="N294" i="4"/>
  <c r="H576" i="4"/>
  <c r="N577" i="4"/>
  <c r="N578" i="4"/>
  <c r="H267" i="4"/>
  <c r="H5" i="4"/>
  <c r="E9" i="3611"/>
  <c r="E8" i="3611"/>
  <c r="E7" i="3611"/>
  <c r="E6" i="3611" s="1"/>
  <c r="O21" i="3611"/>
  <c r="O20" i="3611"/>
  <c r="O19" i="3611"/>
  <c r="O18" i="3611"/>
  <c r="O17" i="3611"/>
  <c r="O16" i="3611"/>
  <c r="O15" i="3611"/>
  <c r="O14" i="3611"/>
  <c r="O12" i="3611"/>
  <c r="O11" i="3611"/>
  <c r="O10" i="3611"/>
  <c r="O9" i="3611"/>
  <c r="O8" i="3611"/>
  <c r="I63" i="3700"/>
  <c r="O28" i="3698"/>
  <c r="O27" i="3698"/>
  <c r="O25" i="3698"/>
  <c r="O24" i="3698"/>
  <c r="O23" i="3698"/>
  <c r="O22" i="3698"/>
  <c r="O21" i="3698"/>
  <c r="O19" i="3698"/>
  <c r="O18" i="3698"/>
  <c r="O17" i="3698"/>
  <c r="O16" i="3698"/>
  <c r="O15" i="3698"/>
  <c r="O14" i="3698"/>
  <c r="O12" i="3698"/>
  <c r="O11" i="3698"/>
  <c r="O10" i="3698"/>
  <c r="O9" i="3698"/>
  <c r="O8" i="3698"/>
  <c r="E17" i="3698"/>
  <c r="E16" i="3698"/>
  <c r="E15" i="3698"/>
  <c r="E12" i="3698"/>
  <c r="E11" i="3698"/>
  <c r="E10" i="3698"/>
  <c r="E8" i="3698"/>
  <c r="E7" i="3698" s="1"/>
  <c r="J26" i="3699"/>
  <c r="J23" i="3699"/>
  <c r="J20" i="3699"/>
  <c r="J17" i="3699"/>
  <c r="J9" i="3699"/>
  <c r="J12" i="3699"/>
  <c r="E19" i="3699"/>
  <c r="D19" i="3699"/>
  <c r="E16" i="3699"/>
  <c r="D16" i="3699"/>
  <c r="E11" i="3699"/>
  <c r="F7" i="3699"/>
  <c r="E7" i="3699"/>
  <c r="F6" i="3699"/>
  <c r="E6" i="3698" s="1"/>
  <c r="E6" i="3699"/>
  <c r="L63" i="3700"/>
  <c r="M63" i="3700" s="1"/>
  <c r="M67" i="3700"/>
  <c r="M68" i="3700"/>
  <c r="H5" i="3700"/>
  <c r="H28" i="3700"/>
  <c r="H41" i="3700"/>
  <c r="H66" i="3700"/>
  <c r="G66" i="3700"/>
  <c r="O21" i="3620"/>
  <c r="O20" i="3620"/>
  <c r="O19" i="3620"/>
  <c r="O18" i="3620"/>
  <c r="O17" i="3620"/>
  <c r="O15" i="3620"/>
  <c r="O14" i="3620"/>
  <c r="O12" i="3620"/>
  <c r="O11" i="3620"/>
  <c r="O10" i="3620"/>
  <c r="O9" i="3620"/>
  <c r="O8" i="3620"/>
  <c r="E8" i="3620"/>
  <c r="E7" i="3620"/>
  <c r="E6" i="3620"/>
  <c r="E5" i="3621"/>
  <c r="D5" i="3621"/>
  <c r="H8" i="3621"/>
  <c r="M30" i="3622"/>
  <c r="K29" i="3622"/>
  <c r="M29" i="3622" s="1"/>
  <c r="H25" i="3622"/>
  <c r="H4" i="3622" s="1"/>
  <c r="H22" i="3622"/>
  <c r="H5" i="3622"/>
  <c r="K30" i="3622"/>
  <c r="O7" i="3742"/>
  <c r="O14" i="3742"/>
  <c r="O21" i="3742"/>
  <c r="O25" i="3742"/>
  <c r="E5" i="3742"/>
  <c r="H13" i="3743"/>
  <c r="J13" i="3743" s="1"/>
  <c r="H12" i="3743"/>
  <c r="J12" i="3743" s="1"/>
  <c r="E5" i="3743"/>
  <c r="K57" i="3744"/>
  <c r="H6" i="3744"/>
  <c r="H5" i="3744" s="1"/>
  <c r="H4" i="3744" s="1"/>
  <c r="H21" i="3744"/>
  <c r="H43" i="3744"/>
  <c r="W13" i="3613"/>
  <c r="E6" i="3612"/>
  <c r="E5" i="3612" s="1"/>
  <c r="D6" i="3612"/>
  <c r="U8" i="1" l="1"/>
  <c r="U34" i="1"/>
  <c r="V34" i="1" s="1"/>
  <c r="U35" i="1"/>
  <c r="V35" i="1" s="1"/>
  <c r="U36" i="1"/>
  <c r="V36" i="1" s="1"/>
  <c r="U38" i="1"/>
  <c r="V38" i="1" s="1"/>
  <c r="I34" i="1"/>
  <c r="J34" i="1" s="1"/>
  <c r="E4" i="3"/>
  <c r="O16" i="3620"/>
  <c r="I37" i="1"/>
  <c r="J37" i="1" s="1"/>
  <c r="O13" i="3611"/>
  <c r="E5" i="3620"/>
  <c r="O7" i="3620"/>
  <c r="O13" i="3620"/>
  <c r="T26" i="1"/>
  <c r="U26" i="1" s="1"/>
  <c r="O6" i="3742"/>
  <c r="O5" i="3742" s="1"/>
  <c r="O7" i="3611"/>
  <c r="O6" i="3611" s="1"/>
  <c r="O5" i="3611" s="1"/>
  <c r="T18" i="1"/>
  <c r="U18" i="1" s="1"/>
  <c r="T14" i="1"/>
  <c r="U14" i="1" s="1"/>
  <c r="E5" i="3699"/>
  <c r="E5" i="3611"/>
  <c r="F11" i="3699"/>
  <c r="J13" i="3699"/>
  <c r="O20" i="3698"/>
  <c r="E14" i="3698"/>
  <c r="E9" i="3698"/>
  <c r="N304" i="4"/>
  <c r="P14" i="1"/>
  <c r="P7" i="1"/>
  <c r="P30" i="1"/>
  <c r="P26" i="1"/>
  <c r="P18" i="1"/>
  <c r="I267" i="4"/>
  <c r="H4" i="4"/>
  <c r="H4" i="3700"/>
  <c r="I66" i="3700"/>
  <c r="O7" i="3698"/>
  <c r="O13" i="3698"/>
  <c r="W15" i="3700"/>
  <c r="W16" i="3700"/>
  <c r="W17" i="3700"/>
  <c r="W18" i="3700"/>
  <c r="W19" i="3700"/>
  <c r="W27" i="3700"/>
  <c r="W6" i="3700"/>
  <c r="O6" i="3698" l="1"/>
  <c r="O6" i="3620"/>
  <c r="O5" i="3620" s="1"/>
  <c r="K6" i="3700"/>
  <c r="K27" i="3700"/>
  <c r="N267" i="4"/>
  <c r="J11" i="3699"/>
  <c r="P6" i="1"/>
  <c r="P5" i="1" s="1"/>
  <c r="M27" i="3700" l="1"/>
  <c r="Q12" i="3698"/>
  <c r="M6" i="3700"/>
  <c r="Q8" i="3698"/>
  <c r="U14" i="3700"/>
  <c r="W14" i="3700" s="1"/>
  <c r="U13" i="3700"/>
  <c r="W13" i="3700" s="1"/>
  <c r="K13" i="3700" l="1"/>
  <c r="I137" i="4"/>
  <c r="N140" i="4"/>
  <c r="H27" i="3613"/>
  <c r="H5" i="3613"/>
  <c r="K38" i="3613"/>
  <c r="M38" i="3613" s="1"/>
  <c r="K37" i="3613"/>
  <c r="K36" i="3613"/>
  <c r="M36" i="3613" s="1"/>
  <c r="M37" i="3613"/>
  <c r="M13" i="3700" l="1"/>
  <c r="Q9" i="3698"/>
  <c r="H4" i="3613"/>
  <c r="N137" i="4"/>
  <c r="J8" i="3621"/>
  <c r="U40" i="3744" l="1"/>
  <c r="K40" i="3744" s="1"/>
  <c r="J8" i="3612"/>
  <c r="R9" i="3612" l="1"/>
  <c r="W47" i="3700" l="1"/>
  <c r="S64" i="3" l="1"/>
  <c r="H46" i="3749" l="1"/>
  <c r="F46" i="3749"/>
  <c r="E46" i="3749"/>
  <c r="D46" i="3749"/>
  <c r="C46" i="3749"/>
  <c r="H40" i="3749"/>
  <c r="F40" i="3749"/>
  <c r="E40" i="3749"/>
  <c r="D40" i="3749"/>
  <c r="C40" i="3749"/>
  <c r="H34" i="3749"/>
  <c r="F34" i="3749"/>
  <c r="E34" i="3749"/>
  <c r="D34" i="3749"/>
  <c r="C34" i="3749"/>
  <c r="R27" i="3749"/>
  <c r="P27" i="3749"/>
  <c r="O27" i="3749"/>
  <c r="N27" i="3749"/>
  <c r="M27" i="3749"/>
  <c r="H27" i="3749"/>
  <c r="F27" i="3749"/>
  <c r="E27" i="3749"/>
  <c r="D27" i="3749"/>
  <c r="C27" i="3749"/>
  <c r="R21" i="3749"/>
  <c r="S21" i="3749" s="1"/>
  <c r="P21" i="3749"/>
  <c r="O21" i="3749"/>
  <c r="N21" i="3749"/>
  <c r="M21" i="3749"/>
  <c r="H21" i="3749"/>
  <c r="F21" i="3749"/>
  <c r="E21" i="3749"/>
  <c r="D21" i="3749"/>
  <c r="C21" i="3749"/>
  <c r="R15" i="3749"/>
  <c r="P15" i="3749"/>
  <c r="O15" i="3749"/>
  <c r="N15" i="3749"/>
  <c r="M15" i="3749"/>
  <c r="H15" i="3749"/>
  <c r="F15" i="3749"/>
  <c r="E15" i="3749"/>
  <c r="D15" i="3749"/>
  <c r="C15" i="3749"/>
  <c r="R9" i="3749"/>
  <c r="P9" i="3749"/>
  <c r="O9" i="3749"/>
  <c r="N9" i="3749"/>
  <c r="M9" i="3749"/>
  <c r="H9" i="3749"/>
  <c r="F9" i="3749"/>
  <c r="E9" i="3749"/>
  <c r="D9" i="3749"/>
  <c r="C9" i="3749"/>
  <c r="S8" i="3749"/>
  <c r="O8" i="3749"/>
  <c r="N8" i="3749"/>
  <c r="M8" i="3749"/>
  <c r="H8" i="3749"/>
  <c r="I8" i="3749" s="1"/>
  <c r="F8" i="3749"/>
  <c r="E8" i="3749"/>
  <c r="D8" i="3749"/>
  <c r="C8" i="3749"/>
  <c r="S7" i="3749"/>
  <c r="O7" i="3749"/>
  <c r="N7" i="3749"/>
  <c r="M7" i="3749"/>
  <c r="H7" i="3749"/>
  <c r="I7" i="3749" s="1"/>
  <c r="F7" i="3749"/>
  <c r="E7" i="3749"/>
  <c r="D7" i="3749"/>
  <c r="C7" i="3749"/>
  <c r="S6" i="3749"/>
  <c r="O6" i="3749"/>
  <c r="N6" i="3749"/>
  <c r="M6" i="3749"/>
  <c r="H6" i="3749"/>
  <c r="I6" i="3749" s="1"/>
  <c r="F6" i="3749"/>
  <c r="E6" i="3749"/>
  <c r="D6" i="3749"/>
  <c r="C6" i="3749"/>
  <c r="S5" i="3749"/>
  <c r="O5" i="3749"/>
  <c r="N5" i="3749"/>
  <c r="M5" i="3749"/>
  <c r="H5" i="3749"/>
  <c r="I5" i="3749" s="1"/>
  <c r="F5" i="3749"/>
  <c r="E5" i="3749"/>
  <c r="D5" i="3749"/>
  <c r="C5" i="3749"/>
  <c r="S4" i="3749"/>
  <c r="O4" i="3749"/>
  <c r="N4" i="3749"/>
  <c r="M4" i="3749"/>
  <c r="I4" i="3749"/>
  <c r="F4" i="3749"/>
  <c r="E4" i="3749"/>
  <c r="D4" i="3749"/>
  <c r="C4" i="3749"/>
  <c r="C3" i="3749" s="1"/>
  <c r="M6" i="3750"/>
  <c r="L6" i="3750"/>
  <c r="K6" i="3750"/>
  <c r="J6" i="3750"/>
  <c r="E6" i="3750"/>
  <c r="D6" i="3750"/>
  <c r="C6" i="3750"/>
  <c r="B6" i="3750"/>
  <c r="N3" i="3749" l="1"/>
  <c r="D3" i="3749"/>
  <c r="P3" i="3749"/>
  <c r="R3" i="3749"/>
  <c r="S3" i="3749" s="1"/>
  <c r="M3" i="3749"/>
  <c r="O3" i="3749"/>
  <c r="E3" i="3749"/>
  <c r="F6" i="3750"/>
  <c r="H6" i="3750" s="1"/>
  <c r="F3" i="3749"/>
  <c r="H3" i="3749"/>
  <c r="I3" i="3749" s="1"/>
  <c r="N6" i="3750"/>
  <c r="P6" i="3750" s="1"/>
  <c r="D76" i="3" l="1"/>
  <c r="D66" i="3"/>
  <c r="D59" i="3"/>
  <c r="D58" i="3" l="1"/>
  <c r="G49" i="3744" l="1"/>
  <c r="G43" i="3744"/>
  <c r="G6" i="3744"/>
  <c r="G21" i="3744"/>
  <c r="D5" i="3743"/>
  <c r="G5" i="3613"/>
  <c r="G4" i="3613" s="1"/>
  <c r="D5" i="3612"/>
  <c r="G25" i="3622"/>
  <c r="G22" i="3622"/>
  <c r="G5" i="3622"/>
  <c r="G41" i="3700"/>
  <c r="G28" i="3700"/>
  <c r="G5" i="3700"/>
  <c r="D11" i="3699"/>
  <c r="D7" i="3699"/>
  <c r="D6" i="3699"/>
  <c r="G5" i="3744" l="1"/>
  <c r="G4" i="3744" s="1"/>
  <c r="G4" i="3622"/>
  <c r="G4" i="3700"/>
  <c r="D5" i="3699"/>
  <c r="G576" i="4"/>
  <c r="G293" i="4"/>
  <c r="G267" i="4"/>
  <c r="G149" i="4"/>
  <c r="G137" i="4"/>
  <c r="G5" i="4"/>
  <c r="D109" i="3"/>
  <c r="D96" i="3"/>
  <c r="D4" i="3" l="1"/>
  <c r="G4" i="4"/>
  <c r="S13" i="3" l="1"/>
  <c r="S77" i="3" l="1"/>
  <c r="S14" i="3"/>
  <c r="W34" i="3700" l="1"/>
  <c r="H23" i="3756" l="1"/>
  <c r="H22" i="3756"/>
  <c r="H20" i="3756"/>
  <c r="H19" i="3756"/>
  <c r="H18" i="3756"/>
  <c r="H17" i="3756"/>
  <c r="H16" i="3756"/>
  <c r="H15" i="3756"/>
  <c r="H14" i="3756"/>
  <c r="H13" i="3756"/>
  <c r="H12" i="3756"/>
  <c r="H11" i="3756"/>
  <c r="H10" i="3756"/>
  <c r="H9" i="3756"/>
  <c r="H8" i="3756"/>
  <c r="H7" i="3756"/>
  <c r="H6" i="3756"/>
  <c r="H5" i="3756"/>
  <c r="H4" i="3756"/>
  <c r="H3" i="3756"/>
  <c r="H2" i="3756"/>
  <c r="H25" i="3756" l="1"/>
  <c r="X499" i="4"/>
  <c r="X497" i="4"/>
  <c r="L497" i="4" s="1"/>
  <c r="N497" i="4" l="1"/>
  <c r="T37" i="1"/>
  <c r="L293" i="4"/>
  <c r="I293" i="4"/>
  <c r="W62" i="3700"/>
  <c r="W61" i="3700"/>
  <c r="W60" i="3700"/>
  <c r="W59" i="3700"/>
  <c r="W57" i="3700"/>
  <c r="W56" i="3700"/>
  <c r="I56" i="3700" s="1"/>
  <c r="L56" i="3700" s="1"/>
  <c r="M56" i="3700" s="1"/>
  <c r="W55" i="3700"/>
  <c r="K51" i="3700" s="1"/>
  <c r="W54" i="3700"/>
  <c r="W53" i="3700"/>
  <c r="W52" i="3700"/>
  <c r="W50" i="3700"/>
  <c r="W49" i="3700"/>
  <c r="W48" i="3700"/>
  <c r="K42" i="3700" s="1"/>
  <c r="W46" i="3700"/>
  <c r="W45" i="3700"/>
  <c r="W44" i="3700"/>
  <c r="W43" i="3700"/>
  <c r="U37" i="1" l="1"/>
  <c r="V37" i="1" s="1"/>
  <c r="T30" i="1"/>
  <c r="U30" i="1" s="1"/>
  <c r="N293" i="4"/>
  <c r="K58" i="3700"/>
  <c r="M51" i="3700"/>
  <c r="Q22" i="3698"/>
  <c r="Q21" i="3698"/>
  <c r="S62" i="3"/>
  <c r="T7" i="3621"/>
  <c r="U55" i="3744"/>
  <c r="U54" i="3744"/>
  <c r="U52" i="3744"/>
  <c r="U51" i="3744"/>
  <c r="U45" i="3744"/>
  <c r="K44" i="3744" s="1"/>
  <c r="U10" i="3744"/>
  <c r="K10" i="3744" s="1"/>
  <c r="M10" i="3744" s="1"/>
  <c r="U9" i="3744"/>
  <c r="U8" i="3744"/>
  <c r="U7" i="3744"/>
  <c r="U11" i="3743"/>
  <c r="U10" i="3743"/>
  <c r="U9" i="3743"/>
  <c r="U8" i="3743"/>
  <c r="U7" i="3743"/>
  <c r="U6" i="3743"/>
  <c r="K7" i="3744" l="1"/>
  <c r="M7" i="3744" s="1"/>
  <c r="H6" i="3743"/>
  <c r="K50" i="3744"/>
  <c r="Q24" i="3698"/>
  <c r="Q20" i="3698" s="1"/>
  <c r="M58" i="3700"/>
  <c r="K41" i="3700"/>
  <c r="I41" i="3700"/>
  <c r="M42" i="3700"/>
  <c r="J6" i="3743" l="1"/>
  <c r="S53" i="3"/>
  <c r="S52" i="3"/>
  <c r="S51" i="3"/>
  <c r="S50" i="3"/>
  <c r="S49" i="3"/>
  <c r="S48" i="3"/>
  <c r="S47" i="3"/>
  <c r="S46" i="3"/>
  <c r="S45" i="3"/>
  <c r="S74" i="3"/>
  <c r="I74" i="3" s="1"/>
  <c r="S73" i="3"/>
  <c r="I73" i="3" s="1"/>
  <c r="S72" i="3"/>
  <c r="I72" i="3" s="1"/>
  <c r="S71" i="3"/>
  <c r="I71" i="3" s="1"/>
  <c r="S70" i="3"/>
  <c r="I70" i="3" s="1"/>
  <c r="S43" i="3"/>
  <c r="S42" i="3"/>
  <c r="S41" i="3"/>
  <c r="S40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7" i="3"/>
  <c r="S6" i="3"/>
  <c r="I6" i="3" s="1"/>
  <c r="S12" i="3"/>
  <c r="S11" i="3"/>
  <c r="S10" i="3"/>
  <c r="S9" i="3"/>
  <c r="S8" i="3"/>
  <c r="I45" i="3" l="1"/>
  <c r="I24" i="3"/>
  <c r="I11" i="1"/>
  <c r="J11" i="1" s="1"/>
  <c r="I23" i="1"/>
  <c r="J23" i="1" s="1"/>
  <c r="I24" i="1"/>
  <c r="J24" i="1" s="1"/>
  <c r="I8" i="3"/>
  <c r="I25" i="1"/>
  <c r="J25" i="1" s="1"/>
  <c r="I22" i="1"/>
  <c r="J22" i="1" s="1"/>
  <c r="I21" i="1"/>
  <c r="J21" i="1" s="1"/>
  <c r="I10" i="1" l="1"/>
  <c r="J10" i="1" s="1"/>
  <c r="I8" i="1"/>
  <c r="J8" i="1" s="1"/>
  <c r="Q24" i="1"/>
  <c r="Q16" i="1"/>
  <c r="X96" i="4"/>
  <c r="V24" i="1" l="1"/>
  <c r="V16" i="1"/>
  <c r="X76" i="4" l="1"/>
  <c r="P28" i="3698"/>
  <c r="P27" i="3698"/>
  <c r="P25" i="3698"/>
  <c r="O26" i="3698"/>
  <c r="O5" i="3698" s="1"/>
  <c r="F17" i="3698"/>
  <c r="F16" i="3698"/>
  <c r="F15" i="3698"/>
  <c r="F18" i="3699"/>
  <c r="F12" i="3698"/>
  <c r="F10" i="3698"/>
  <c r="F11" i="3698"/>
  <c r="F16" i="3699" l="1"/>
  <c r="J16" i="3699" s="1"/>
  <c r="J18" i="3699"/>
  <c r="E13" i="3698"/>
  <c r="E5" i="3698" s="1"/>
  <c r="L76" i="4"/>
  <c r="J17" i="3698"/>
  <c r="J16" i="3698"/>
  <c r="J15" i="3698"/>
  <c r="J12" i="3698"/>
  <c r="J11" i="3698"/>
  <c r="J10" i="3698"/>
  <c r="X105" i="4"/>
  <c r="X106" i="4"/>
  <c r="X103" i="4"/>
  <c r="X95" i="4"/>
  <c r="X107" i="4"/>
  <c r="F6" i="3698"/>
  <c r="J6" i="3699"/>
  <c r="F19" i="3699"/>
  <c r="J19" i="3699" s="1"/>
  <c r="N575" i="4"/>
  <c r="F13" i="1"/>
  <c r="N76" i="4" l="1"/>
  <c r="T9" i="1"/>
  <c r="K13" i="1"/>
  <c r="J6" i="3698"/>
  <c r="F5" i="3699"/>
  <c r="F33" i="1"/>
  <c r="F32" i="1"/>
  <c r="Q42" i="1"/>
  <c r="Q40" i="1" s="1"/>
  <c r="V40" i="1" s="1"/>
  <c r="I576" i="4"/>
  <c r="U9" i="1" l="1"/>
  <c r="V42" i="1"/>
  <c r="K33" i="1"/>
  <c r="K32" i="1"/>
  <c r="N576" i="4"/>
  <c r="F31" i="1"/>
  <c r="F30" i="1" s="1"/>
  <c r="K31" i="1" l="1"/>
  <c r="N28" i="3698"/>
  <c r="T28" i="3698" s="1"/>
  <c r="N27" i="3698"/>
  <c r="T27" i="3698" s="1"/>
  <c r="N25" i="3698"/>
  <c r="T25" i="3698" s="1"/>
  <c r="N24" i="3698"/>
  <c r="N23" i="3698"/>
  <c r="N22" i="3698"/>
  <c r="N21" i="3698"/>
  <c r="N19" i="3698"/>
  <c r="N18" i="3698"/>
  <c r="N17" i="3698"/>
  <c r="N16" i="3698"/>
  <c r="N15" i="3698"/>
  <c r="N14" i="3698"/>
  <c r="D13" i="3698"/>
  <c r="D12" i="3698"/>
  <c r="N13" i="3698" l="1"/>
  <c r="N20" i="3698"/>
  <c r="P20" i="3620"/>
  <c r="N20" i="3620"/>
  <c r="N21" i="3620"/>
  <c r="T20" i="3620" l="1"/>
  <c r="N12" i="3698"/>
  <c r="N11" i="3698"/>
  <c r="N10" i="3698"/>
  <c r="N9" i="3698"/>
  <c r="N8" i="3698"/>
  <c r="F13" i="3698" l="1"/>
  <c r="D8" i="3698"/>
  <c r="M66" i="3700"/>
  <c r="D17" i="3698"/>
  <c r="D16" i="3698"/>
  <c r="D15" i="3698"/>
  <c r="D11" i="3698"/>
  <c r="D10" i="3698"/>
  <c r="D6" i="3698"/>
  <c r="J13" i="3698" l="1"/>
  <c r="M65" i="3700"/>
  <c r="N26" i="3698"/>
  <c r="F14" i="3698"/>
  <c r="F9" i="3698"/>
  <c r="D7" i="3698"/>
  <c r="D9" i="3698"/>
  <c r="D14" i="3698"/>
  <c r="J14" i="3698" l="1"/>
  <c r="J9" i="3698"/>
  <c r="P26" i="3698"/>
  <c r="D5" i="3698"/>
  <c r="T26" i="3698" l="1"/>
  <c r="F25" i="1"/>
  <c r="F24" i="1"/>
  <c r="K24" i="1" l="1"/>
  <c r="K25" i="1"/>
  <c r="U27" i="3744"/>
  <c r="P19" i="3620" l="1"/>
  <c r="F7" i="3620"/>
  <c r="T19" i="3620" l="1"/>
  <c r="J7" i="3620"/>
  <c r="P21" i="3620"/>
  <c r="T21" i="3620" l="1"/>
  <c r="P21" i="3611"/>
  <c r="P20" i="3611"/>
  <c r="P19" i="3611"/>
  <c r="T20" i="3611" l="1"/>
  <c r="T21" i="3611"/>
  <c r="T19" i="3611"/>
  <c r="M57" i="3744"/>
  <c r="K42" i="3744"/>
  <c r="M42" i="3744" s="1"/>
  <c r="K20" i="3744"/>
  <c r="M20" i="3744" s="1"/>
  <c r="P20" i="3742" l="1"/>
  <c r="P28" i="3742"/>
  <c r="P9" i="3742"/>
  <c r="F6" i="3742"/>
  <c r="F7" i="3742"/>
  <c r="P8" i="3742"/>
  <c r="P13" i="3742"/>
  <c r="F8" i="3742"/>
  <c r="T8" i="3742" l="1"/>
  <c r="T9" i="3742"/>
  <c r="T28" i="3742"/>
  <c r="T13" i="3742"/>
  <c r="T20" i="3742"/>
  <c r="W40" i="3700"/>
  <c r="K40" i="3700" l="1"/>
  <c r="P19" i="3698"/>
  <c r="N15" i="3620"/>
  <c r="N19" i="3620"/>
  <c r="V24" i="3622"/>
  <c r="K24" i="3622" s="1"/>
  <c r="M24" i="3622" s="1"/>
  <c r="Q19" i="3698" l="1"/>
  <c r="T19" i="3698" s="1"/>
  <c r="M40" i="3700"/>
  <c r="P15" i="3620"/>
  <c r="T15" i="3620" l="1"/>
  <c r="W34" i="3613"/>
  <c r="S56" i="3"/>
  <c r="W32" i="3613"/>
  <c r="S54" i="3"/>
  <c r="I54" i="3" s="1"/>
  <c r="I12" i="1" l="1"/>
  <c r="J12" i="1" s="1"/>
  <c r="I5" i="3"/>
  <c r="Q19" i="1"/>
  <c r="V118" i="4"/>
  <c r="X118" i="4" s="1"/>
  <c r="V116" i="4"/>
  <c r="X116" i="4" s="1"/>
  <c r="X101" i="4"/>
  <c r="V120" i="4"/>
  <c r="X120" i="4" s="1"/>
  <c r="F12" i="1"/>
  <c r="F7" i="1"/>
  <c r="F9" i="1"/>
  <c r="F41" i="1"/>
  <c r="F38" i="1"/>
  <c r="Q10" i="1"/>
  <c r="R8" i="3699"/>
  <c r="S17" i="3744"/>
  <c r="S16" i="3744"/>
  <c r="S15" i="3744"/>
  <c r="S13" i="3744"/>
  <c r="S11" i="3744"/>
  <c r="K7" i="1" l="1"/>
  <c r="V19" i="1"/>
  <c r="K41" i="1"/>
  <c r="K9" i="1"/>
  <c r="V10" i="1"/>
  <c r="K12" i="1"/>
  <c r="I6" i="1"/>
  <c r="K38" i="1"/>
  <c r="Q31" i="1"/>
  <c r="Q27" i="1"/>
  <c r="F11" i="1"/>
  <c r="F8" i="1"/>
  <c r="F109" i="3"/>
  <c r="F40" i="1"/>
  <c r="F39" i="1"/>
  <c r="Q28" i="1"/>
  <c r="P21" i="3698"/>
  <c r="P22" i="3698"/>
  <c r="P24" i="3698"/>
  <c r="Q32" i="1"/>
  <c r="Q29" i="1"/>
  <c r="F5" i="3"/>
  <c r="F10" i="1"/>
  <c r="J6" i="1" l="1"/>
  <c r="K40" i="1"/>
  <c r="K10" i="1"/>
  <c r="K8" i="1"/>
  <c r="K11" i="1"/>
  <c r="V28" i="1"/>
  <c r="V27" i="1"/>
  <c r="V29" i="1"/>
  <c r="K39" i="1"/>
  <c r="V31" i="1"/>
  <c r="V32" i="1"/>
  <c r="T24" i="3698"/>
  <c r="T22" i="3698"/>
  <c r="T21" i="3698"/>
  <c r="F6" i="1"/>
  <c r="F37" i="1"/>
  <c r="P23" i="3698"/>
  <c r="M41" i="3700"/>
  <c r="Q26" i="1"/>
  <c r="K37" i="1" l="1"/>
  <c r="V26" i="1"/>
  <c r="K6" i="1"/>
  <c r="T23" i="3698"/>
  <c r="P20" i="3698"/>
  <c r="T20" i="3698" l="1"/>
  <c r="N18" i="3620"/>
  <c r="N17" i="3620"/>
  <c r="N16" i="3620" s="1"/>
  <c r="K6" i="3622"/>
  <c r="K21" i="3622"/>
  <c r="R12" i="3620" l="1"/>
  <c r="S12" i="3620" s="1"/>
  <c r="L21" i="3622"/>
  <c r="M21" i="3622" s="1"/>
  <c r="R8" i="3620"/>
  <c r="S8" i="3620" s="1"/>
  <c r="L6" i="3622"/>
  <c r="M6" i="3622" s="1"/>
  <c r="P12" i="3620"/>
  <c r="N20" i="3611"/>
  <c r="N21" i="3611"/>
  <c r="D8" i="3611"/>
  <c r="N12" i="3620"/>
  <c r="N19" i="3611"/>
  <c r="T12" i="3620" l="1"/>
  <c r="P8" i="3620"/>
  <c r="N8" i="3620"/>
  <c r="T8" i="3620" l="1"/>
  <c r="D7" i="3620"/>
  <c r="P8" i="3698" l="1"/>
  <c r="T8" i="3698" l="1"/>
  <c r="U56" i="3744"/>
  <c r="K56" i="3744" s="1"/>
  <c r="M56" i="3744" s="1"/>
  <c r="M50" i="3744"/>
  <c r="U48" i="3744"/>
  <c r="K48" i="3744" s="1"/>
  <c r="M48" i="3744" s="1"/>
  <c r="U47" i="3744"/>
  <c r="U46" i="3744"/>
  <c r="K46" i="3744" s="1"/>
  <c r="M44" i="3744"/>
  <c r="U41" i="3744"/>
  <c r="K41" i="3744" s="1"/>
  <c r="M41" i="3744" s="1"/>
  <c r="M40" i="3744"/>
  <c r="U39" i="3744"/>
  <c r="U38" i="3744"/>
  <c r="U37" i="3744"/>
  <c r="U36" i="3744"/>
  <c r="U35" i="3744"/>
  <c r="K34" i="3744" s="1"/>
  <c r="M34" i="3744" s="1"/>
  <c r="U33" i="3744"/>
  <c r="U32" i="3744"/>
  <c r="U31" i="3744"/>
  <c r="U30" i="3744"/>
  <c r="U29" i="3744"/>
  <c r="U28" i="3744"/>
  <c r="U26" i="3744"/>
  <c r="U25" i="3744"/>
  <c r="U24" i="3744"/>
  <c r="U23" i="3744"/>
  <c r="U22" i="3744"/>
  <c r="U20" i="3744"/>
  <c r="U19" i="3744"/>
  <c r="U18" i="3744"/>
  <c r="K18" i="3744" s="1"/>
  <c r="M18" i="3744" s="1"/>
  <c r="U15" i="3743"/>
  <c r="H15" i="3743" s="1"/>
  <c r="N20" i="3742"/>
  <c r="N13" i="3742"/>
  <c r="D7" i="3742"/>
  <c r="M46" i="3744" l="1"/>
  <c r="K43" i="3744"/>
  <c r="M43" i="3744" s="1"/>
  <c r="K23" i="3744"/>
  <c r="M23" i="3744" s="1"/>
  <c r="K22" i="3744"/>
  <c r="K21" i="3744" s="1"/>
  <c r="M21" i="3744" s="1"/>
  <c r="J15" i="3743"/>
  <c r="H5" i="3743"/>
  <c r="J5" i="3743" s="1"/>
  <c r="P15" i="3742"/>
  <c r="P18" i="3742"/>
  <c r="P19" i="3742"/>
  <c r="K49" i="3744"/>
  <c r="P26" i="3742"/>
  <c r="P27" i="3742"/>
  <c r="F9" i="3742"/>
  <c r="J7" i="3742"/>
  <c r="P24" i="3742"/>
  <c r="P22" i="3742"/>
  <c r="P23" i="3742"/>
  <c r="P12" i="3742"/>
  <c r="P16" i="3742"/>
  <c r="D8" i="3742"/>
  <c r="N23" i="3742"/>
  <c r="N27" i="3742"/>
  <c r="N24" i="3742"/>
  <c r="N17" i="3742"/>
  <c r="N9" i="3742"/>
  <c r="N28" i="3742"/>
  <c r="N15" i="3742"/>
  <c r="N12" i="3742"/>
  <c r="D9" i="3742"/>
  <c r="N18" i="3742"/>
  <c r="N19" i="3742"/>
  <c r="T23" i="3742" l="1"/>
  <c r="T19" i="3742"/>
  <c r="T12" i="3742"/>
  <c r="T18" i="3742"/>
  <c r="T27" i="3742"/>
  <c r="T26" i="3742"/>
  <c r="T22" i="3742"/>
  <c r="T24" i="3742"/>
  <c r="T16" i="3742"/>
  <c r="T15" i="3742"/>
  <c r="M22" i="3744"/>
  <c r="M49" i="3744"/>
  <c r="P17" i="3742"/>
  <c r="J9" i="3742"/>
  <c r="J8" i="3742"/>
  <c r="P25" i="3742"/>
  <c r="F5" i="3742"/>
  <c r="N26" i="3742"/>
  <c r="N16" i="3742"/>
  <c r="N22" i="3742"/>
  <c r="D6" i="3742"/>
  <c r="N8" i="3742"/>
  <c r="U11" i="3744"/>
  <c r="U15" i="3744"/>
  <c r="U13" i="3744"/>
  <c r="T17" i="3742" l="1"/>
  <c r="T25" i="3742"/>
  <c r="P14" i="3742"/>
  <c r="U16" i="3744"/>
  <c r="J6" i="3742"/>
  <c r="P21" i="3742"/>
  <c r="N25" i="3742"/>
  <c r="N21" i="3742"/>
  <c r="N14" i="3742"/>
  <c r="D5" i="3742"/>
  <c r="S14" i="3744"/>
  <c r="U14" i="3744" s="1"/>
  <c r="K13" i="3744" s="1"/>
  <c r="M13" i="3744" s="1"/>
  <c r="U12" i="3744"/>
  <c r="K11" i="3744" s="1"/>
  <c r="U17" i="3744"/>
  <c r="T21" i="3742" l="1"/>
  <c r="T14" i="3742"/>
  <c r="K6" i="3744"/>
  <c r="M11" i="3744"/>
  <c r="P11" i="3742"/>
  <c r="P10" i="3742"/>
  <c r="J5" i="3742"/>
  <c r="N11" i="3742"/>
  <c r="N10" i="3742"/>
  <c r="T10" i="3742" l="1"/>
  <c r="T11" i="3742"/>
  <c r="K5" i="3744"/>
  <c r="K4" i="3744" s="1"/>
  <c r="M6" i="3744"/>
  <c r="N7" i="3742"/>
  <c r="M5" i="3744" l="1"/>
  <c r="M4" i="3744"/>
  <c r="P7" i="3742"/>
  <c r="N6" i="3742"/>
  <c r="T7" i="3742" l="1"/>
  <c r="P6" i="3742"/>
  <c r="N5" i="3742"/>
  <c r="T6" i="3742" l="1"/>
  <c r="P5" i="3742"/>
  <c r="T5" i="3742" l="1"/>
  <c r="F22" i="1"/>
  <c r="S75" i="3"/>
  <c r="S80" i="3"/>
  <c r="K22" i="1" l="1"/>
  <c r="I75" i="3"/>
  <c r="F26" i="1"/>
  <c r="I26" i="1" l="1"/>
  <c r="J26" i="1" s="1"/>
  <c r="V23" i="3622"/>
  <c r="K23" i="3622" s="1"/>
  <c r="K26" i="1" l="1"/>
  <c r="K22" i="3622"/>
  <c r="M22" i="3622" s="1"/>
  <c r="M23" i="3622"/>
  <c r="N9" i="3620"/>
  <c r="R9" i="3620" l="1"/>
  <c r="L10" i="3622"/>
  <c r="M10" i="3622" s="1"/>
  <c r="P9" i="3620"/>
  <c r="S9" i="3620" l="1"/>
  <c r="T9" i="3620" s="1"/>
  <c r="F21" i="1"/>
  <c r="K21" i="1" l="1"/>
  <c r="U10" i="3613"/>
  <c r="W10" i="3613" s="1"/>
  <c r="U9" i="3613"/>
  <c r="W9" i="3613" s="1"/>
  <c r="W35" i="3613"/>
  <c r="W33" i="3613"/>
  <c r="W31" i="3613"/>
  <c r="K31" i="3613" s="1"/>
  <c r="M31" i="3613" s="1"/>
  <c r="W30" i="3613"/>
  <c r="K30" i="3613" s="1"/>
  <c r="M30" i="3613" s="1"/>
  <c r="W29" i="3613"/>
  <c r="K29" i="3613" s="1"/>
  <c r="M29" i="3613" s="1"/>
  <c r="W28" i="3613"/>
  <c r="K28" i="3613" s="1"/>
  <c r="M28" i="3613" s="1"/>
  <c r="W26" i="3613"/>
  <c r="K26" i="3613" s="1"/>
  <c r="M26" i="3613" s="1"/>
  <c r="W11" i="3613"/>
  <c r="W8" i="3613"/>
  <c r="W7" i="3613"/>
  <c r="W6" i="3613"/>
  <c r="K6" i="3613" s="1"/>
  <c r="M6" i="3613" s="1"/>
  <c r="W39" i="3700"/>
  <c r="W38" i="3700"/>
  <c r="K38" i="3700" s="1"/>
  <c r="W37" i="3700"/>
  <c r="W36" i="3700"/>
  <c r="W35" i="3700"/>
  <c r="W33" i="3700"/>
  <c r="W32" i="3700"/>
  <c r="W31" i="3700"/>
  <c r="W30" i="3700"/>
  <c r="K30" i="3700" s="1"/>
  <c r="W29" i="3700"/>
  <c r="K29" i="3700" s="1"/>
  <c r="K33" i="3613" l="1"/>
  <c r="L33" i="3613"/>
  <c r="M33" i="3613" s="1"/>
  <c r="R18" i="3611"/>
  <c r="Q13" i="3611"/>
  <c r="Q18" i="3698"/>
  <c r="K9" i="3613"/>
  <c r="M9" i="3613" s="1"/>
  <c r="Q15" i="3698"/>
  <c r="K32" i="3700"/>
  <c r="K33" i="3700"/>
  <c r="M29" i="3700"/>
  <c r="K28" i="3700"/>
  <c r="Q14" i="3698"/>
  <c r="N225" i="4"/>
  <c r="N152" i="4"/>
  <c r="N206" i="4"/>
  <c r="N199" i="4"/>
  <c r="N228" i="4"/>
  <c r="M38" i="3700"/>
  <c r="I28" i="3700"/>
  <c r="P14" i="3698"/>
  <c r="M30" i="3700"/>
  <c r="Q15" i="1"/>
  <c r="P16" i="3698"/>
  <c r="P15" i="3698"/>
  <c r="P15" i="3611"/>
  <c r="P14" i="3611"/>
  <c r="P16" i="3611"/>
  <c r="P12" i="3611"/>
  <c r="P17" i="3611"/>
  <c r="P9" i="3611"/>
  <c r="N14" i="3611"/>
  <c r="N15" i="3611"/>
  <c r="N16" i="3611"/>
  <c r="N12" i="3611"/>
  <c r="N17" i="3611"/>
  <c r="S18" i="3611" l="1"/>
  <c r="R13" i="3611"/>
  <c r="S13" i="3611" s="1"/>
  <c r="T16" i="3611"/>
  <c r="T14" i="3611"/>
  <c r="T12" i="3611"/>
  <c r="T15" i="3611"/>
  <c r="T9" i="3611"/>
  <c r="T17" i="3611"/>
  <c r="V15" i="1"/>
  <c r="M33" i="3700"/>
  <c r="Q17" i="3698"/>
  <c r="Q13" i="3698"/>
  <c r="M28" i="3700"/>
  <c r="M32" i="3700"/>
  <c r="Q16" i="3698"/>
  <c r="T16" i="3698"/>
  <c r="T15" i="3698"/>
  <c r="T14" i="3698"/>
  <c r="I149" i="4"/>
  <c r="Q20" i="1"/>
  <c r="P17" i="3698"/>
  <c r="P18" i="3698"/>
  <c r="P8" i="3611"/>
  <c r="Q23" i="1"/>
  <c r="Q21" i="1"/>
  <c r="Q17" i="1"/>
  <c r="Q22" i="1"/>
  <c r="Q25" i="1"/>
  <c r="P18" i="3611"/>
  <c r="K27" i="3613"/>
  <c r="N9" i="3611"/>
  <c r="N8" i="3611"/>
  <c r="N18" i="3611"/>
  <c r="L27" i="3613" l="1"/>
  <c r="M27" i="3613" s="1"/>
  <c r="T8" i="3611"/>
  <c r="T18" i="3611"/>
  <c r="V22" i="1"/>
  <c r="V17" i="1"/>
  <c r="V21" i="1"/>
  <c r="V20" i="1"/>
  <c r="V23" i="1"/>
  <c r="V25" i="1"/>
  <c r="N149" i="4"/>
  <c r="T18" i="3698"/>
  <c r="T17" i="3698"/>
  <c r="P13" i="3698"/>
  <c r="Q14" i="1"/>
  <c r="Q18" i="1"/>
  <c r="Q30" i="1"/>
  <c r="P13" i="3611"/>
  <c r="N13" i="3611"/>
  <c r="T13" i="3611" l="1"/>
  <c r="V18" i="1"/>
  <c r="V14" i="1"/>
  <c r="V30" i="1"/>
  <c r="T13" i="3698"/>
  <c r="V119" i="4"/>
  <c r="X119" i="4" s="1"/>
  <c r="V111" i="4" l="1"/>
  <c r="X111" i="4" s="1"/>
  <c r="V115" i="4"/>
  <c r="X115" i="4" s="1"/>
  <c r="V114" i="4"/>
  <c r="X114" i="4" s="1"/>
  <c r="V113" i="4"/>
  <c r="X113" i="4" s="1"/>
  <c r="Q9" i="1" l="1"/>
  <c r="X98" i="4"/>
  <c r="V112" i="4"/>
  <c r="X112" i="4" s="1"/>
  <c r="X104" i="4"/>
  <c r="V117" i="4"/>
  <c r="X117" i="4" s="1"/>
  <c r="X102" i="4"/>
  <c r="Z7" i="4" s="1"/>
  <c r="L103" i="4" l="1"/>
  <c r="N103" i="4" s="1"/>
  <c r="L95" i="4"/>
  <c r="M95" i="4" s="1"/>
  <c r="V9" i="1"/>
  <c r="Z6" i="4"/>
  <c r="S65" i="3"/>
  <c r="T12" i="1" l="1"/>
  <c r="U12" i="1" s="1"/>
  <c r="N95" i="4"/>
  <c r="T11" i="1"/>
  <c r="L5" i="4"/>
  <c r="M5" i="4" s="1"/>
  <c r="Q11" i="1"/>
  <c r="Q12" i="1"/>
  <c r="U11" i="1" l="1"/>
  <c r="T7" i="1"/>
  <c r="U7" i="1" s="1"/>
  <c r="L4" i="4"/>
  <c r="M4" i="4" s="1"/>
  <c r="V12" i="1"/>
  <c r="V11" i="1"/>
  <c r="F23" i="1"/>
  <c r="S67" i="3"/>
  <c r="I67" i="3" s="1"/>
  <c r="K23" i="1" l="1"/>
  <c r="T6" i="1"/>
  <c r="U6" i="1" s="1"/>
  <c r="I18" i="1"/>
  <c r="J18" i="1" s="1"/>
  <c r="F18" i="1"/>
  <c r="S84" i="3"/>
  <c r="K18" i="1" l="1"/>
  <c r="T5" i="1"/>
  <c r="U5" i="1" s="1"/>
  <c r="S81" i="3"/>
  <c r="F35" i="1" l="1"/>
  <c r="V26" i="3622"/>
  <c r="K35" i="1" l="1"/>
  <c r="N14" i="3620"/>
  <c r="P14" i="3620" l="1"/>
  <c r="N13" i="3620"/>
  <c r="T14" i="3620" l="1"/>
  <c r="P13" i="3620"/>
  <c r="T13" i="3620" l="1"/>
  <c r="K14" i="3622"/>
  <c r="R10" i="3620" l="1"/>
  <c r="L14" i="3622"/>
  <c r="M14" i="3622" s="1"/>
  <c r="P10" i="3620"/>
  <c r="N10" i="3620"/>
  <c r="S10" i="3620" l="1"/>
  <c r="T10" i="3620" s="1"/>
  <c r="R11" i="3612"/>
  <c r="H11" i="3612" s="1"/>
  <c r="J11" i="3612" s="1"/>
  <c r="R10" i="3612"/>
  <c r="H10" i="3612" s="1"/>
  <c r="J10" i="3612" s="1"/>
  <c r="R8" i="3612"/>
  <c r="R7" i="3612"/>
  <c r="H7" i="3612" l="1"/>
  <c r="H7" i="3611"/>
  <c r="I7" i="3612"/>
  <c r="J7" i="3612" s="1"/>
  <c r="G6" i="3611"/>
  <c r="G5" i="3611" s="1"/>
  <c r="F8" i="3611"/>
  <c r="F9" i="3611"/>
  <c r="F7" i="3611"/>
  <c r="D9" i="3611"/>
  <c r="S85" i="3"/>
  <c r="I85" i="3" s="1"/>
  <c r="S83" i="3"/>
  <c r="S79" i="3"/>
  <c r="S78" i="3"/>
  <c r="I77" i="3" l="1"/>
  <c r="I7" i="3611"/>
  <c r="H6" i="3611"/>
  <c r="J7" i="3611"/>
  <c r="J9" i="3611"/>
  <c r="I29" i="1"/>
  <c r="J29" i="1" s="1"/>
  <c r="I28" i="1"/>
  <c r="J28" i="1" s="1"/>
  <c r="I76" i="3"/>
  <c r="J8" i="3611"/>
  <c r="H6" i="3612"/>
  <c r="I6" i="3612" s="1"/>
  <c r="F29" i="1"/>
  <c r="F28" i="1"/>
  <c r="D7" i="3611"/>
  <c r="H5" i="3611" l="1"/>
  <c r="I5" i="3611" s="1"/>
  <c r="I6" i="3611"/>
  <c r="I27" i="1"/>
  <c r="J27" i="1" s="1"/>
  <c r="K28" i="1"/>
  <c r="K29" i="1"/>
  <c r="H5" i="3612"/>
  <c r="J6" i="3612"/>
  <c r="F6" i="3611"/>
  <c r="F27" i="1"/>
  <c r="F76" i="3"/>
  <c r="D6" i="3611"/>
  <c r="R9" i="3699"/>
  <c r="I5" i="3612" l="1"/>
  <c r="J5" i="3612" s="1"/>
  <c r="K27" i="1"/>
  <c r="F5" i="3611"/>
  <c r="J6" i="3611"/>
  <c r="D5" i="3611"/>
  <c r="J5" i="3611" l="1"/>
  <c r="R10" i="3699"/>
  <c r="H8" i="3699" s="1"/>
  <c r="H7" i="3699" l="1"/>
  <c r="J8" i="3699"/>
  <c r="G8" i="3698"/>
  <c r="G7" i="3698" s="1"/>
  <c r="G5" i="3698" s="1"/>
  <c r="F8" i="3698"/>
  <c r="P12" i="3698"/>
  <c r="H5" i="3699" l="1"/>
  <c r="J5" i="3699" s="1"/>
  <c r="J7" i="3699"/>
  <c r="T12" i="3698"/>
  <c r="J8" i="3698"/>
  <c r="F7" i="3698"/>
  <c r="J7" i="3698" l="1"/>
  <c r="F5" i="3698"/>
  <c r="P9" i="3698"/>
  <c r="U24" i="3700"/>
  <c r="W24" i="3700" s="1"/>
  <c r="U20" i="3700"/>
  <c r="U25" i="3700"/>
  <c r="W25" i="3700" s="1"/>
  <c r="U22" i="3700"/>
  <c r="W22" i="3700" s="1"/>
  <c r="U26" i="3700"/>
  <c r="W26" i="3700" s="1"/>
  <c r="T9" i="3698" l="1"/>
  <c r="W20" i="3700"/>
  <c r="J5" i="3698"/>
  <c r="U23" i="3700"/>
  <c r="K20" i="3700" l="1"/>
  <c r="W23" i="3700"/>
  <c r="K22" i="3700" s="1"/>
  <c r="P10" i="3698"/>
  <c r="Q11" i="3698" l="1"/>
  <c r="M20" i="3700"/>
  <c r="Q10" i="3698"/>
  <c r="Q7" i="3698" s="1"/>
  <c r="Q6" i="3698" s="1"/>
  <c r="Q5" i="3698" s="1"/>
  <c r="K5" i="3700"/>
  <c r="K4" i="3700" s="1"/>
  <c r="M22" i="3700"/>
  <c r="I5" i="3700"/>
  <c r="P11" i="3698"/>
  <c r="N7" i="3698"/>
  <c r="T10" i="3698" l="1"/>
  <c r="T11" i="3698"/>
  <c r="M5" i="3700"/>
  <c r="I4" i="3700"/>
  <c r="X6" i="3700"/>
  <c r="AA6" i="3700" s="1"/>
  <c r="P7" i="3698"/>
  <c r="N6" i="3698"/>
  <c r="T7" i="3698" l="1"/>
  <c r="M4" i="3700"/>
  <c r="P6" i="3698"/>
  <c r="N5" i="3698"/>
  <c r="S60" i="3"/>
  <c r="S61" i="3"/>
  <c r="S63" i="3"/>
  <c r="I60" i="3" l="1"/>
  <c r="T6" i="3698"/>
  <c r="P5" i="3698"/>
  <c r="I59" i="3" l="1"/>
  <c r="I16" i="1"/>
  <c r="J16" i="1" s="1"/>
  <c r="T5" i="3698"/>
  <c r="F16" i="1"/>
  <c r="F59" i="3"/>
  <c r="I15" i="1" l="1"/>
  <c r="J15" i="1" s="1"/>
  <c r="K16" i="1"/>
  <c r="F15" i="1"/>
  <c r="K15" i="1" l="1"/>
  <c r="N123" i="4"/>
  <c r="Q13" i="1" l="1"/>
  <c r="V13" i="1" l="1"/>
  <c r="F36" i="1"/>
  <c r="F96" i="3"/>
  <c r="K36" i="1" l="1"/>
  <c r="F34" i="1"/>
  <c r="U23" i="3613"/>
  <c r="V27" i="3622"/>
  <c r="V28" i="3622"/>
  <c r="K28" i="3622" s="1"/>
  <c r="M28" i="3622" s="1"/>
  <c r="T6" i="3621"/>
  <c r="H6" i="3621" s="1"/>
  <c r="J6" i="3621" s="1"/>
  <c r="T10" i="3621"/>
  <c r="H10" i="3621" s="1"/>
  <c r="J10" i="3621" s="1"/>
  <c r="S68" i="3"/>
  <c r="I68" i="3" s="1"/>
  <c r="S69" i="3"/>
  <c r="I69" i="3" s="1"/>
  <c r="K34" i="1" l="1"/>
  <c r="I20" i="1"/>
  <c r="J20" i="1" s="1"/>
  <c r="I19" i="1"/>
  <c r="J19" i="1" s="1"/>
  <c r="I66" i="3"/>
  <c r="K27" i="3622"/>
  <c r="M27" i="3622" s="1"/>
  <c r="K26" i="3622"/>
  <c r="F20" i="1"/>
  <c r="F19" i="1"/>
  <c r="F66" i="3"/>
  <c r="P18" i="3620"/>
  <c r="P17" i="3620"/>
  <c r="D8" i="3620"/>
  <c r="D6" i="3620"/>
  <c r="U25" i="3613"/>
  <c r="W25" i="3613" s="1"/>
  <c r="U21" i="3613"/>
  <c r="U14" i="3613"/>
  <c r="W14" i="3613" s="1"/>
  <c r="U24" i="3613"/>
  <c r="I58" i="3" l="1"/>
  <c r="T18" i="3620"/>
  <c r="T17" i="3620"/>
  <c r="K19" i="1"/>
  <c r="I17" i="1"/>
  <c r="J17" i="1" s="1"/>
  <c r="K20" i="1"/>
  <c r="K25" i="3622"/>
  <c r="M25" i="3622" s="1"/>
  <c r="M26" i="3622"/>
  <c r="F58" i="3"/>
  <c r="F17" i="1"/>
  <c r="P16" i="3620"/>
  <c r="F8" i="3620"/>
  <c r="F6" i="3620"/>
  <c r="H5" i="3621"/>
  <c r="J5" i="3621" s="1"/>
  <c r="W21" i="3613"/>
  <c r="U22" i="3613" s="1"/>
  <c r="W22" i="3613" s="1"/>
  <c r="W15" i="3613"/>
  <c r="U18" i="3613"/>
  <c r="U16" i="3613"/>
  <c r="W16" i="3613" s="1"/>
  <c r="U19" i="3613"/>
  <c r="U12" i="3613"/>
  <c r="W12" i="3613" s="1"/>
  <c r="U20" i="3613"/>
  <c r="T16" i="3620" l="1"/>
  <c r="J6" i="3620"/>
  <c r="J8" i="3620"/>
  <c r="K12" i="3613"/>
  <c r="I14" i="1"/>
  <c r="K17" i="1"/>
  <c r="F4" i="3"/>
  <c r="F14" i="1"/>
  <c r="F5" i="3620"/>
  <c r="D5" i="3620"/>
  <c r="K16" i="3622"/>
  <c r="U17" i="3613"/>
  <c r="W17" i="3613" s="1"/>
  <c r="J14" i="1" l="1"/>
  <c r="I5" i="1"/>
  <c r="J5" i="1" s="1"/>
  <c r="M12" i="3613"/>
  <c r="R10" i="3611"/>
  <c r="L12" i="3613"/>
  <c r="R11" i="3620"/>
  <c r="L16" i="3622"/>
  <c r="M16" i="3622" s="1"/>
  <c r="Q7" i="3620"/>
  <c r="Q6" i="3620" s="1"/>
  <c r="Q5" i="3620" s="1"/>
  <c r="J5" i="3620"/>
  <c r="K14" i="1"/>
  <c r="F5" i="1"/>
  <c r="K4" i="3"/>
  <c r="P11" i="3620"/>
  <c r="K5" i="3622"/>
  <c r="P10" i="3611"/>
  <c r="N11" i="3620"/>
  <c r="S10" i="3611" l="1"/>
  <c r="T10" i="3611" s="1"/>
  <c r="L5" i="3622"/>
  <c r="M5" i="3622" s="1"/>
  <c r="S11" i="3620"/>
  <c r="T11" i="3620" s="1"/>
  <c r="R7" i="3620"/>
  <c r="K5" i="1"/>
  <c r="K16" i="3613"/>
  <c r="K4" i="3622"/>
  <c r="P7" i="3620"/>
  <c r="N11" i="3611"/>
  <c r="N10" i="3611"/>
  <c r="R11" i="3611" l="1"/>
  <c r="L16" i="3613"/>
  <c r="M16" i="3613" s="1"/>
  <c r="Q7" i="3611"/>
  <c r="Q6" i="3611" s="1"/>
  <c r="Q5" i="3611" s="1"/>
  <c r="L4" i="3622"/>
  <c r="M4" i="3622" s="1"/>
  <c r="R6" i="3620"/>
  <c r="S7" i="3620"/>
  <c r="T7" i="3620" s="1"/>
  <c r="P11" i="3611"/>
  <c r="K5" i="3613"/>
  <c r="L5" i="3613" s="1"/>
  <c r="P6" i="3620"/>
  <c r="N7" i="3620"/>
  <c r="N7" i="3611"/>
  <c r="S11" i="3611" l="1"/>
  <c r="T11" i="3611" s="1"/>
  <c r="R7" i="3611"/>
  <c r="R5" i="3620"/>
  <c r="S5" i="3620" s="1"/>
  <c r="S6" i="3620"/>
  <c r="T6" i="3620" s="1"/>
  <c r="P7" i="3611"/>
  <c r="M5" i="3613"/>
  <c r="K4" i="3613"/>
  <c r="P5" i="3620"/>
  <c r="N6" i="3611"/>
  <c r="N6" i="3620"/>
  <c r="S7" i="3611" l="1"/>
  <c r="T7" i="3611" s="1"/>
  <c r="R6" i="3611"/>
  <c r="L4" i="3613"/>
  <c r="M4" i="3613" s="1"/>
  <c r="T5" i="3620"/>
  <c r="P6" i="3611"/>
  <c r="N5" i="3620"/>
  <c r="N5" i="3611"/>
  <c r="R5" i="3611" l="1"/>
  <c r="S5" i="3611" s="1"/>
  <c r="S6" i="3611"/>
  <c r="T6" i="3611" s="1"/>
  <c r="P5" i="3611"/>
  <c r="AC6" i="4"/>
  <c r="T5" i="3611" l="1"/>
  <c r="I5" i="4"/>
  <c r="N6" i="4"/>
  <c r="Q8" i="1"/>
  <c r="Q7" i="1" l="1"/>
  <c r="V8" i="1"/>
  <c r="N5" i="4"/>
  <c r="I4" i="4"/>
  <c r="N4" i="4" l="1"/>
  <c r="Q6" i="1"/>
  <c r="V7" i="1"/>
  <c r="V6" i="1" l="1"/>
  <c r="Q5" i="1"/>
  <c r="V5" i="1" l="1"/>
</calcChain>
</file>

<file path=xl/sharedStrings.xml><?xml version="1.0" encoding="utf-8"?>
<sst xmlns="http://schemas.openxmlformats.org/spreadsheetml/2006/main" count="4097" uniqueCount="1506">
  <si>
    <t>(2)세출내역</t>
    <phoneticPr fontId="21" type="noConversion"/>
  </si>
  <si>
    <t>과목</t>
    <phoneticPr fontId="21" type="noConversion"/>
  </si>
  <si>
    <t>관</t>
    <phoneticPr fontId="21" type="noConversion"/>
  </si>
  <si>
    <t>항</t>
    <phoneticPr fontId="21" type="noConversion"/>
  </si>
  <si>
    <t>목</t>
    <phoneticPr fontId="21" type="noConversion"/>
  </si>
  <si>
    <t>금액</t>
    <phoneticPr fontId="21" type="noConversion"/>
  </si>
  <si>
    <t>비율</t>
    <phoneticPr fontId="21" type="noConversion"/>
  </si>
  <si>
    <t>03</t>
    <phoneticPr fontId="21" type="noConversion"/>
  </si>
  <si>
    <t>사업비</t>
    <phoneticPr fontId="21" type="noConversion"/>
  </si>
  <si>
    <t>일반사업비</t>
    <phoneticPr fontId="21" type="noConversion"/>
  </si>
  <si>
    <t>소계</t>
    <phoneticPr fontId="21" type="noConversion"/>
  </si>
  <si>
    <t>무료급식사업</t>
    <phoneticPr fontId="21" type="noConversion"/>
  </si>
  <si>
    <t>과년도지출</t>
    <phoneticPr fontId="21" type="noConversion"/>
  </si>
  <si>
    <t>예비비</t>
    <phoneticPr fontId="21" type="noConversion"/>
  </si>
  <si>
    <t>(1)세입.세출 총괄</t>
    <phoneticPr fontId="21" type="noConversion"/>
  </si>
  <si>
    <t>(단위 : 천원)</t>
    <phoneticPr fontId="21" type="noConversion"/>
  </si>
  <si>
    <t xml:space="preserve"> 세   입</t>
    <phoneticPr fontId="21" type="noConversion"/>
  </si>
  <si>
    <t>세  출</t>
    <phoneticPr fontId="21" type="noConversion"/>
  </si>
  <si>
    <t>관</t>
    <phoneticPr fontId="21" type="noConversion"/>
  </si>
  <si>
    <t>항</t>
    <phoneticPr fontId="21" type="noConversion"/>
  </si>
  <si>
    <t>목</t>
    <phoneticPr fontId="21" type="noConversion"/>
  </si>
  <si>
    <t>금액</t>
    <phoneticPr fontId="21" type="noConversion"/>
  </si>
  <si>
    <t>비율</t>
    <phoneticPr fontId="21" type="noConversion"/>
  </si>
  <si>
    <t>총 계</t>
    <phoneticPr fontId="21" type="noConversion"/>
  </si>
  <si>
    <t>×</t>
    <phoneticPr fontId="21" type="noConversion"/>
  </si>
  <si>
    <t>(2)세출내역</t>
    <phoneticPr fontId="21" type="noConversion"/>
  </si>
  <si>
    <t>(단위:천원)</t>
    <phoneticPr fontId="21" type="noConversion"/>
  </si>
  <si>
    <t>과목</t>
    <phoneticPr fontId="21" type="noConversion"/>
  </si>
  <si>
    <t>산출기초</t>
    <phoneticPr fontId="21" type="noConversion"/>
  </si>
  <si>
    <t>관</t>
    <phoneticPr fontId="21" type="noConversion"/>
  </si>
  <si>
    <t>항</t>
    <phoneticPr fontId="21" type="noConversion"/>
  </si>
  <si>
    <t>목</t>
    <phoneticPr fontId="21" type="noConversion"/>
  </si>
  <si>
    <t>금액</t>
    <phoneticPr fontId="21" type="noConversion"/>
  </si>
  <si>
    <t>비율</t>
    <phoneticPr fontId="21" type="noConversion"/>
  </si>
  <si>
    <t>총계</t>
    <phoneticPr fontId="21" type="noConversion"/>
  </si>
  <si>
    <t>01</t>
    <phoneticPr fontId="21" type="noConversion"/>
  </si>
  <si>
    <t>사무비</t>
    <phoneticPr fontId="21" type="noConversion"/>
  </si>
  <si>
    <t>11</t>
    <phoneticPr fontId="21" type="noConversion"/>
  </si>
  <si>
    <t>인건비</t>
    <phoneticPr fontId="21" type="noConversion"/>
  </si>
  <si>
    <t>소계</t>
    <phoneticPr fontId="21" type="noConversion"/>
  </si>
  <si>
    <t>111</t>
    <phoneticPr fontId="21" type="noConversion"/>
  </si>
  <si>
    <t>급여</t>
    <phoneticPr fontId="21" type="noConversion"/>
  </si>
  <si>
    <t>＝</t>
    <phoneticPr fontId="21" type="noConversion"/>
  </si>
  <si>
    <t>112</t>
    <phoneticPr fontId="21" type="noConversion"/>
  </si>
  <si>
    <t>113</t>
    <phoneticPr fontId="21" type="noConversion"/>
  </si>
  <si>
    <t>1/12월</t>
    <phoneticPr fontId="21" type="noConversion"/>
  </si>
  <si>
    <t>업무추진비</t>
    <phoneticPr fontId="21" type="noConversion"/>
  </si>
  <si>
    <t>소    계</t>
    <phoneticPr fontId="21" type="noConversion"/>
  </si>
  <si>
    <t>기관운영비</t>
    <phoneticPr fontId="21" type="noConversion"/>
  </si>
  <si>
    <t>=</t>
    <phoneticPr fontId="21" type="noConversion"/>
  </si>
  <si>
    <t>여비</t>
    <phoneticPr fontId="21" type="noConversion"/>
  </si>
  <si>
    <t>공공요금</t>
    <phoneticPr fontId="21" type="noConversion"/>
  </si>
  <si>
    <t>차량비</t>
    <phoneticPr fontId="21" type="noConversion"/>
  </si>
  <si>
    <t>02</t>
    <phoneticPr fontId="21" type="noConversion"/>
  </si>
  <si>
    <t>시설비</t>
    <phoneticPr fontId="21" type="noConversion"/>
  </si>
  <si>
    <t>사업수입</t>
    <phoneticPr fontId="21" type="noConversion"/>
  </si>
  <si>
    <t>과년도수입</t>
    <phoneticPr fontId="21" type="noConversion"/>
  </si>
  <si>
    <t>보조금
수  입</t>
    <phoneticPr fontId="21" type="noConversion"/>
  </si>
  <si>
    <t>인건비 및 운영비</t>
    <phoneticPr fontId="21" type="noConversion"/>
  </si>
  <si>
    <t>후원금</t>
    <phoneticPr fontId="21" type="noConversion"/>
  </si>
  <si>
    <t>전입금</t>
    <phoneticPr fontId="21" type="noConversion"/>
  </si>
  <si>
    <t>법인전입금</t>
    <phoneticPr fontId="21" type="noConversion"/>
  </si>
  <si>
    <t>이월금</t>
    <phoneticPr fontId="21" type="noConversion"/>
  </si>
  <si>
    <t>전년도이월금</t>
    <phoneticPr fontId="21" type="noConversion"/>
  </si>
  <si>
    <t>잡수입</t>
    <phoneticPr fontId="21" type="noConversion"/>
  </si>
  <si>
    <t>사무비</t>
    <phoneticPr fontId="21" type="noConversion"/>
  </si>
  <si>
    <t>인건비</t>
    <phoneticPr fontId="21" type="noConversion"/>
  </si>
  <si>
    <t>급여</t>
    <phoneticPr fontId="21" type="noConversion"/>
  </si>
  <si>
    <t>일용잡금</t>
    <phoneticPr fontId="21" type="noConversion"/>
  </si>
  <si>
    <t>제수당</t>
    <phoneticPr fontId="21" type="noConversion"/>
  </si>
  <si>
    <t>퇴직적립금</t>
    <phoneticPr fontId="21" type="noConversion"/>
  </si>
  <si>
    <t>사회보험부담금</t>
    <phoneticPr fontId="21" type="noConversion"/>
  </si>
  <si>
    <t>기타후생경비</t>
    <phoneticPr fontId="21" type="noConversion"/>
  </si>
  <si>
    <t>업무추진비</t>
    <phoneticPr fontId="21" type="noConversion"/>
  </si>
  <si>
    <t>기관운영비</t>
    <phoneticPr fontId="21" type="noConversion"/>
  </si>
  <si>
    <t>직책보조비</t>
    <phoneticPr fontId="21" type="noConversion"/>
  </si>
  <si>
    <t>회의비</t>
    <phoneticPr fontId="21" type="noConversion"/>
  </si>
  <si>
    <t>운영비</t>
    <phoneticPr fontId="21" type="noConversion"/>
  </si>
  <si>
    <t>제세공과금</t>
    <phoneticPr fontId="21" type="noConversion"/>
  </si>
  <si>
    <t>재산조성비</t>
    <phoneticPr fontId="21" type="noConversion"/>
  </si>
  <si>
    <t>자산취득비</t>
    <phoneticPr fontId="21" type="noConversion"/>
  </si>
  <si>
    <t>장비유지비</t>
    <phoneticPr fontId="21" type="noConversion"/>
  </si>
  <si>
    <t>증감 (B)-(A)</t>
    <phoneticPr fontId="21" type="noConversion"/>
  </si>
  <si>
    <t>산  출  내  역</t>
    <phoneticPr fontId="21" type="noConversion"/>
  </si>
  <si>
    <t>=</t>
  </si>
  <si>
    <t>(1)세입명세서</t>
    <phoneticPr fontId="21" type="noConversion"/>
  </si>
  <si>
    <t>증감(B-A)</t>
    <phoneticPr fontId="21" type="noConversion"/>
  </si>
  <si>
    <t>×</t>
  </si>
  <si>
    <t>＝</t>
  </si>
  <si>
    <t>명절휴가비</t>
    <phoneticPr fontId="21" type="noConversion"/>
  </si>
  <si>
    <t>연장근로수당</t>
    <phoneticPr fontId="21" type="noConversion"/>
  </si>
  <si>
    <t>건강보험</t>
    <phoneticPr fontId="21" type="noConversion"/>
  </si>
  <si>
    <t>국민연금</t>
    <phoneticPr fontId="21" type="noConversion"/>
  </si>
  <si>
    <t>고용보험</t>
    <phoneticPr fontId="21" type="noConversion"/>
  </si>
  <si>
    <t>산재보험</t>
    <phoneticPr fontId="21" type="noConversion"/>
  </si>
  <si>
    <t>전국장애인복지관 협회비</t>
    <phoneticPr fontId="21" type="noConversion"/>
  </si>
  <si>
    <t>관</t>
  </si>
  <si>
    <t>항</t>
  </si>
  <si>
    <t>목</t>
  </si>
  <si>
    <t>후원금</t>
  </si>
  <si>
    <t>이월금</t>
  </si>
  <si>
    <t>전년도이월금</t>
  </si>
  <si>
    <t>잡수입</t>
  </si>
  <si>
    <t>사무비</t>
  </si>
  <si>
    <t>인건비</t>
  </si>
  <si>
    <t>퇴직적립금</t>
  </si>
  <si>
    <t>공공요금</t>
  </si>
  <si>
    <t>제세공과금</t>
  </si>
  <si>
    <t>차량비</t>
  </si>
  <si>
    <t>시설비</t>
  </si>
  <si>
    <t>자산취득비</t>
  </si>
  <si>
    <t>장비유지비</t>
  </si>
  <si>
    <t>일반사업비</t>
  </si>
  <si>
    <t>예비비</t>
  </si>
  <si>
    <t>급여</t>
  </si>
  <si>
    <t>여비</t>
  </si>
  <si>
    <t>재산조성비</t>
  </si>
  <si>
    <t>관리운영수수료</t>
    <phoneticPr fontId="21" type="noConversion"/>
  </si>
  <si>
    <t>장기요양보험</t>
    <phoneticPr fontId="21" type="noConversion"/>
  </si>
  <si>
    <t xml:space="preserve"> </t>
  </si>
  <si>
    <t>캠프비</t>
  </si>
  <si>
    <t>여행비</t>
  </si>
  <si>
    <t>취업자연수비</t>
  </si>
  <si>
    <t>115</t>
    <phoneticPr fontId="21" type="noConversion"/>
  </si>
  <si>
    <t>116</t>
    <phoneticPr fontId="21" type="noConversion"/>
  </si>
  <si>
    <t>사무용품 및 전산용품</t>
    <phoneticPr fontId="21" type="noConversion"/>
  </si>
  <si>
    <t>업무전산시스템 유지관리비</t>
    <phoneticPr fontId="21" type="noConversion"/>
  </si>
  <si>
    <t>전산실 운영비</t>
    <phoneticPr fontId="21" type="noConversion"/>
  </si>
  <si>
    <t>비지정후원금</t>
    <phoneticPr fontId="21" type="noConversion"/>
  </si>
  <si>
    <t>제수당</t>
    <phoneticPr fontId="21" type="noConversion"/>
  </si>
  <si>
    <t>사회보험부담금</t>
    <phoneticPr fontId="21" type="noConversion"/>
  </si>
  <si>
    <t>요양보험</t>
    <phoneticPr fontId="21" type="noConversion"/>
  </si>
  <si>
    <t>기타후생경비</t>
    <phoneticPr fontId="21" type="noConversion"/>
  </si>
  <si>
    <t>2) 김장서비스</t>
  </si>
  <si>
    <t>사업비</t>
  </si>
  <si>
    <t>1) 결연후원</t>
  </si>
  <si>
    <t>(1)세입.세출 총괄</t>
  </si>
  <si>
    <t xml:space="preserve"> 세   입</t>
  </si>
  <si>
    <t>세  출</t>
  </si>
  <si>
    <t>증감 (B)-(A)</t>
  </si>
  <si>
    <t>금액</t>
  </si>
  <si>
    <t>비율</t>
  </si>
  <si>
    <t>총 계</t>
  </si>
  <si>
    <t>사회보험부담금</t>
  </si>
  <si>
    <t>합  계</t>
    <phoneticPr fontId="21" type="noConversion"/>
  </si>
  <si>
    <t>예금이자수입</t>
    <phoneticPr fontId="21" type="noConversion"/>
  </si>
  <si>
    <t>예금이자</t>
    <phoneticPr fontId="21" type="noConversion"/>
  </si>
  <si>
    <t>02</t>
  </si>
  <si>
    <t>소계</t>
  </si>
  <si>
    <t>13</t>
    <phoneticPr fontId="21" type="noConversion"/>
  </si>
  <si>
    <t>수용비 및 수수료</t>
    <phoneticPr fontId="21" type="noConversion"/>
  </si>
  <si>
    <t>복사용지</t>
  </si>
  <si>
    <t>사무용품비</t>
  </si>
  <si>
    <t>03</t>
  </si>
  <si>
    <t>전화요금</t>
    <phoneticPr fontId="21" type="noConversion"/>
  </si>
  <si>
    <t>운영비</t>
    <phoneticPr fontId="21" type="noConversion"/>
  </si>
  <si>
    <t>지  정후원금</t>
    <phoneticPr fontId="21" type="noConversion"/>
  </si>
  <si>
    <t>연료비</t>
    <phoneticPr fontId="21" type="noConversion"/>
  </si>
  <si>
    <t>과년도
수  입</t>
    <phoneticPr fontId="21" type="noConversion"/>
  </si>
  <si>
    <t>보조금
수입</t>
    <phoneticPr fontId="21" type="noConversion"/>
  </si>
  <si>
    <t>보조금
수  입</t>
    <phoneticPr fontId="21" type="noConversion"/>
  </si>
  <si>
    <t>31</t>
    <phoneticPr fontId="21" type="noConversion"/>
  </si>
  <si>
    <t>311</t>
    <phoneticPr fontId="21" type="noConversion"/>
  </si>
  <si>
    <t>1) 교구교재 구입비</t>
  </si>
  <si>
    <t>1) 캠프 진행비</t>
  </si>
  <si>
    <t>2) 여행 경비</t>
  </si>
  <si>
    <t>- 취업자 연수비</t>
  </si>
  <si>
    <t>1) 주부식비</t>
  </si>
  <si>
    <t>2) 운영비</t>
  </si>
  <si>
    <t>- 운영규정 및 지침서</t>
  </si>
  <si>
    <t>- 사업계획서</t>
  </si>
  <si>
    <t>- 사업보고서</t>
  </si>
  <si>
    <t>2) 외부전문가 자문활용</t>
  </si>
  <si>
    <t>설문지 제작비</t>
  </si>
  <si>
    <t>5) 자료실 운영</t>
  </si>
  <si>
    <t>- 도서구입비</t>
  </si>
  <si>
    <t>- 정기구독도서구입</t>
  </si>
  <si>
    <t>- 평가회의비</t>
  </si>
  <si>
    <t>- 기타수용비</t>
  </si>
  <si>
    <t>- 진행비</t>
  </si>
  <si>
    <t>- 강사비</t>
  </si>
  <si>
    <t>1) 관보제작 및 발간</t>
  </si>
  <si>
    <t>- 인쇄비</t>
  </si>
  <si>
    <t>- 발송비</t>
  </si>
  <si>
    <t>- 발송봉투 구입</t>
  </si>
  <si>
    <t>- 라벨지 구입비</t>
  </si>
  <si>
    <t>- 반송용 우표구입</t>
  </si>
  <si>
    <t>- 원고료(함께하는 이웃)</t>
  </si>
  <si>
    <t>2) 홍보용 자료제작</t>
  </si>
  <si>
    <t>- 제작 DVD및 문구류 구입</t>
  </si>
  <si>
    <t>3) 홍보</t>
  </si>
  <si>
    <t>- 프로그램 홍보 의뢰비</t>
  </si>
  <si>
    <t>- 관게시판 환경미화비</t>
  </si>
  <si>
    <t>- 가정의 달 행사 준비비 및 간식비</t>
  </si>
  <si>
    <t>도서구입비</t>
  </si>
  <si>
    <t>- 은인선물구입비</t>
  </si>
  <si>
    <t>- 감사편지 발송비</t>
  </si>
  <si>
    <t>- 감사편지 봉투 제작</t>
  </si>
  <si>
    <t>- 감사편지 발송 라벨지 구입</t>
  </si>
  <si>
    <t>- 후원자 관리비</t>
  </si>
  <si>
    <t>- 도네이션카드 색지구입</t>
  </si>
  <si>
    <t>- 도네이션카드 발송비</t>
  </si>
  <si>
    <t>1) 자원봉사관리비</t>
  </si>
  <si>
    <t>(1)세입.세출 총괄</t>
    <phoneticPr fontId="21" type="noConversion"/>
  </si>
  <si>
    <t xml:space="preserve"> 세   입</t>
    <phoneticPr fontId="21" type="noConversion"/>
  </si>
  <si>
    <t>세  출</t>
    <phoneticPr fontId="21" type="noConversion"/>
  </si>
  <si>
    <t>관</t>
    <phoneticPr fontId="21" type="noConversion"/>
  </si>
  <si>
    <t>항</t>
    <phoneticPr fontId="21" type="noConversion"/>
  </si>
  <si>
    <t>목</t>
    <phoneticPr fontId="21" type="noConversion"/>
  </si>
  <si>
    <t>증감 (B)-(A)</t>
    <phoneticPr fontId="21" type="noConversion"/>
  </si>
  <si>
    <t>금액</t>
    <phoneticPr fontId="21" type="noConversion"/>
  </si>
  <si>
    <t>비율</t>
    <phoneticPr fontId="21" type="noConversion"/>
  </si>
  <si>
    <t>총 계</t>
    <phoneticPr fontId="21" type="noConversion"/>
  </si>
  <si>
    <t>사무비</t>
    <phoneticPr fontId="21" type="noConversion"/>
  </si>
  <si>
    <t>인건비</t>
    <phoneticPr fontId="21" type="noConversion"/>
  </si>
  <si>
    <t>급여</t>
    <phoneticPr fontId="21" type="noConversion"/>
  </si>
  <si>
    <t>이월금</t>
    <phoneticPr fontId="21" type="noConversion"/>
  </si>
  <si>
    <t>전년도이월금</t>
    <phoneticPr fontId="21" type="noConversion"/>
  </si>
  <si>
    <t>잡수입</t>
    <phoneticPr fontId="21" type="noConversion"/>
  </si>
  <si>
    <t>제수당</t>
    <phoneticPr fontId="21" type="noConversion"/>
  </si>
  <si>
    <t>퇴직연금 관리수수료</t>
    <phoneticPr fontId="21" type="noConversion"/>
  </si>
  <si>
    <t>보조금수입</t>
    <phoneticPr fontId="21" type="noConversion"/>
  </si>
  <si>
    <t>요양보험</t>
    <phoneticPr fontId="21" type="noConversion"/>
  </si>
  <si>
    <t>접수비</t>
  </si>
  <si>
    <t>1) 발간사업</t>
  </si>
  <si>
    <t>- 이용인 만족도 및 욕구 조사 보고서</t>
  </si>
  <si>
    <t>3) 이용인 만족도조사</t>
  </si>
  <si>
    <t>4) 남동구재가장애인욕구조사</t>
  </si>
  <si>
    <t>- 심성계발훈련 진행비</t>
  </si>
  <si>
    <t>- 관홍보용 리플릿 제작</t>
  </si>
  <si>
    <t>1)후원자개발 홍보물발송</t>
  </si>
  <si>
    <t>2) 인적자원관리</t>
  </si>
  <si>
    <t>- 도네이션카드사업 관리비</t>
  </si>
  <si>
    <t>- 후원자및 은인관리를 위한 환경조성비</t>
  </si>
  <si>
    <t>1) 사무용품</t>
  </si>
  <si>
    <t>2) 복사용지</t>
  </si>
  <si>
    <t>3) 전산소모품</t>
  </si>
  <si>
    <t>지정후원금(결연등)</t>
    <phoneticPr fontId="21" type="noConversion"/>
  </si>
  <si>
    <t>과년도
지출</t>
    <phoneticPr fontId="21" type="noConversion"/>
  </si>
  <si>
    <t>예비비</t>
    <phoneticPr fontId="21" type="noConversion"/>
  </si>
  <si>
    <t>133</t>
    <phoneticPr fontId="21" type="noConversion"/>
  </si>
  <si>
    <t>공공요금</t>
    <phoneticPr fontId="21" type="noConversion"/>
  </si>
  <si>
    <t>도시가스요금</t>
    <phoneticPr fontId="21" type="noConversion"/>
  </si>
  <si>
    <t>×</t>
    <phoneticPr fontId="21" type="noConversion"/>
  </si>
  <si>
    <t>＝</t>
    <phoneticPr fontId="21" type="noConversion"/>
  </si>
  <si>
    <t>기타수입</t>
    <phoneticPr fontId="21" type="noConversion"/>
  </si>
  <si>
    <t>불용품매각대금</t>
    <phoneticPr fontId="21" type="noConversion"/>
  </si>
  <si>
    <t>과년도
수  입</t>
    <phoneticPr fontId="21" type="noConversion"/>
  </si>
  <si>
    <t>과년도수입</t>
    <phoneticPr fontId="21" type="noConversion"/>
  </si>
  <si>
    <t>보조금
수  입</t>
    <phoneticPr fontId="21" type="noConversion"/>
  </si>
  <si>
    <t>구  비</t>
    <phoneticPr fontId="21" type="noConversion"/>
  </si>
  <si>
    <t>중증장애인지원고용민간위탁</t>
    <phoneticPr fontId="21" type="noConversion"/>
  </si>
  <si>
    <t>후원금</t>
    <phoneticPr fontId="21" type="noConversion"/>
  </si>
  <si>
    <t>지정후원금</t>
    <phoneticPr fontId="21" type="noConversion"/>
  </si>
  <si>
    <t>비지정후원금</t>
    <phoneticPr fontId="21" type="noConversion"/>
  </si>
  <si>
    <t>전입금</t>
    <phoneticPr fontId="21" type="noConversion"/>
  </si>
  <si>
    <t>퇴직적립금</t>
    <phoneticPr fontId="21" type="noConversion"/>
  </si>
  <si>
    <t>사회보험부담금</t>
    <phoneticPr fontId="21" type="noConversion"/>
  </si>
  <si>
    <t>이월금</t>
    <phoneticPr fontId="21" type="noConversion"/>
  </si>
  <si>
    <t>잡수입</t>
    <phoneticPr fontId="21" type="noConversion"/>
  </si>
  <si>
    <t>불용품매각대</t>
    <phoneticPr fontId="21" type="noConversion"/>
  </si>
  <si>
    <t>불용품 매각대금</t>
    <phoneticPr fontId="21" type="noConversion"/>
  </si>
  <si>
    <t>기타예금이자수입</t>
    <phoneticPr fontId="21" type="noConversion"/>
  </si>
  <si>
    <t>기타예금이자</t>
    <phoneticPr fontId="21" type="noConversion"/>
  </si>
  <si>
    <t>기타잡수입</t>
    <phoneticPr fontId="21" type="noConversion"/>
  </si>
  <si>
    <t>기타 잡수입</t>
    <phoneticPr fontId="21" type="noConversion"/>
  </si>
  <si>
    <t>식당운영사업</t>
    <phoneticPr fontId="21" type="noConversion"/>
  </si>
  <si>
    <t>식비</t>
    <phoneticPr fontId="21" type="noConversion"/>
  </si>
  <si>
    <t>3) 우편발송비</t>
  </si>
  <si>
    <t>전화요금</t>
  </si>
  <si>
    <t>전기요금</t>
  </si>
  <si>
    <t>도시가스요금</t>
  </si>
  <si>
    <t>지원고용 민간위탁</t>
  </si>
  <si>
    <t>운영위원회 회의 진행비</t>
  </si>
  <si>
    <t>- 전단지제작</t>
  </si>
  <si>
    <t>- 송년예술제 준비비 및 진행비</t>
  </si>
  <si>
    <t>1) 부모대기실 관리</t>
  </si>
  <si>
    <t>소모품교체비</t>
  </si>
  <si>
    <t>2) 통합놀이실 관리비</t>
  </si>
  <si>
    <t>소독비</t>
  </si>
  <si>
    <t>3) 도서실 운영</t>
  </si>
  <si>
    <t>- 감사편지 색지 구입</t>
  </si>
  <si>
    <t>115</t>
    <phoneticPr fontId="21" type="noConversion"/>
  </si>
  <si>
    <t>퇴직금 및 
퇴직적립금</t>
    <phoneticPr fontId="21" type="noConversion"/>
  </si>
  <si>
    <t>1/12월</t>
    <phoneticPr fontId="21" type="noConversion"/>
  </si>
  <si>
    <t>×</t>
    <phoneticPr fontId="21" type="noConversion"/>
  </si>
  <si>
    <t>＝</t>
    <phoneticPr fontId="21" type="noConversion"/>
  </si>
  <si>
    <t>116</t>
    <phoneticPr fontId="21" type="noConversion"/>
  </si>
  <si>
    <t>사회보험부담금</t>
    <phoneticPr fontId="21" type="noConversion"/>
  </si>
  <si>
    <t>117</t>
    <phoneticPr fontId="21" type="noConversion"/>
  </si>
  <si>
    <t>기타후생경비</t>
    <phoneticPr fontId="21" type="noConversion"/>
  </si>
  <si>
    <t>명절선물구입</t>
    <phoneticPr fontId="21" type="noConversion"/>
  </si>
  <si>
    <t>실습지도비</t>
    <phoneticPr fontId="21" type="noConversion"/>
  </si>
  <si>
    <t>312</t>
    <phoneticPr fontId="21" type="noConversion"/>
  </si>
  <si>
    <t>314</t>
    <phoneticPr fontId="21" type="noConversion"/>
  </si>
  <si>
    <t>고용보험</t>
    <phoneticPr fontId="21" type="noConversion"/>
  </si>
  <si>
    <t>산재보험</t>
    <phoneticPr fontId="21" type="noConversion"/>
  </si>
  <si>
    <t>운영비</t>
    <phoneticPr fontId="21" type="noConversion"/>
  </si>
  <si>
    <t>차량유지비</t>
    <phoneticPr fontId="21" type="noConversion"/>
  </si>
  <si>
    <t xml:space="preserve">            (명절선물비)</t>
    <phoneticPr fontId="21" type="noConversion"/>
  </si>
  <si>
    <t xml:space="preserve">            (자녀장학금)</t>
    <phoneticPr fontId="21" type="noConversion"/>
  </si>
  <si>
    <t>도우미</t>
    <phoneticPr fontId="21" type="noConversion"/>
  </si>
  <si>
    <t>공영주차장 주차비(5대)</t>
    <phoneticPr fontId="21" type="noConversion"/>
  </si>
  <si>
    <t>소방안전관리 협회비</t>
    <phoneticPr fontId="21" type="noConversion"/>
  </si>
  <si>
    <t>가톨릭장애인복지관 협회비</t>
    <phoneticPr fontId="21" type="noConversion"/>
  </si>
  <si>
    <t>수용비  및 수수료</t>
    <phoneticPr fontId="21" type="noConversion"/>
  </si>
  <si>
    <t>수중재활실 시설보수 공사비</t>
    <phoneticPr fontId="21" type="noConversion"/>
  </si>
  <si>
    <t>제안사업 당선</t>
    <phoneticPr fontId="21" type="noConversion"/>
  </si>
  <si>
    <t>장기근속 포상</t>
    <phoneticPr fontId="21" type="noConversion"/>
  </si>
  <si>
    <t>법인전입금(후원금)</t>
    <phoneticPr fontId="21" type="noConversion"/>
  </si>
  <si>
    <t>법인전입금</t>
    <phoneticPr fontId="21" type="noConversion"/>
  </si>
  <si>
    <t>전년도이월금</t>
    <phoneticPr fontId="21" type="noConversion"/>
  </si>
  <si>
    <t>전년도이월금(후원금)</t>
    <phoneticPr fontId="21" type="noConversion"/>
  </si>
  <si>
    <t>기타수입(식당운영수입)</t>
    <phoneticPr fontId="21" type="noConversion"/>
  </si>
  <si>
    <t>기타운영비</t>
    <phoneticPr fontId="21" type="noConversion"/>
  </si>
  <si>
    <t>반환금</t>
    <phoneticPr fontId="21" type="noConversion"/>
  </si>
  <si>
    <t>비지정후원</t>
    <phoneticPr fontId="21" type="noConversion"/>
  </si>
  <si>
    <t>결연후원금</t>
    <phoneticPr fontId="21" type="noConversion"/>
  </si>
  <si>
    <t>07</t>
    <phoneticPr fontId="21" type="noConversion"/>
  </si>
  <si>
    <t>71</t>
    <phoneticPr fontId="21" type="noConversion"/>
  </si>
  <si>
    <t>711</t>
    <phoneticPr fontId="21" type="noConversion"/>
  </si>
  <si>
    <t>시도보조금</t>
    <phoneticPr fontId="21" type="noConversion"/>
  </si>
  <si>
    <t>인건비 및 운영비</t>
    <phoneticPr fontId="21" type="noConversion"/>
  </si>
  <si>
    <t>반환금</t>
    <phoneticPr fontId="21" type="noConversion"/>
  </si>
  <si>
    <t>예비비</t>
    <phoneticPr fontId="21" type="noConversion"/>
  </si>
  <si>
    <t>보조금</t>
    <phoneticPr fontId="21" type="noConversion"/>
  </si>
  <si>
    <t>제수당</t>
    <phoneticPr fontId="21" type="noConversion"/>
  </si>
  <si>
    <t>예비비</t>
    <phoneticPr fontId="21" type="noConversion"/>
  </si>
  <si>
    <t>71</t>
    <phoneticPr fontId="21" type="noConversion"/>
  </si>
  <si>
    <t>712</t>
    <phoneticPr fontId="21" type="noConversion"/>
  </si>
  <si>
    <t>41</t>
    <phoneticPr fontId="21" type="noConversion"/>
  </si>
  <si>
    <t>411</t>
    <phoneticPr fontId="21" type="noConversion"/>
  </si>
  <si>
    <t>상해보험</t>
    <phoneticPr fontId="21" type="noConversion"/>
  </si>
  <si>
    <t>117</t>
    <phoneticPr fontId="21" type="noConversion"/>
  </si>
  <si>
    <t>기타후생경비</t>
    <phoneticPr fontId="21" type="noConversion"/>
  </si>
  <si>
    <t>이용료카드결재 수수료</t>
    <phoneticPr fontId="21" type="noConversion"/>
  </si>
  <si>
    <t>이용료단말기사용 수수료</t>
    <phoneticPr fontId="21" type="noConversion"/>
  </si>
  <si>
    <t>통행료 및 주차비</t>
    <phoneticPr fontId="21" type="noConversion"/>
  </si>
  <si>
    <t>인쇄비</t>
    <phoneticPr fontId="21" type="noConversion"/>
  </si>
  <si>
    <t>유관기관 협의비</t>
    <phoneticPr fontId="21" type="noConversion"/>
  </si>
  <si>
    <t>인천시장애인복지관 협회비</t>
    <phoneticPr fontId="21" type="noConversion"/>
  </si>
  <si>
    <t>주부식재료비</t>
    <phoneticPr fontId="21" type="noConversion"/>
  </si>
  <si>
    <t>승강기 보수관리 본관</t>
    <phoneticPr fontId="21" type="noConversion"/>
  </si>
  <si>
    <t xml:space="preserve">                별관</t>
    <phoneticPr fontId="21" type="noConversion"/>
  </si>
  <si>
    <t>전  기 안전관리 본관</t>
    <phoneticPr fontId="21" type="noConversion"/>
  </si>
  <si>
    <t xml:space="preserve">                         별관</t>
    <phoneticPr fontId="21" type="noConversion"/>
  </si>
  <si>
    <t>도난방지시스템  본관</t>
    <phoneticPr fontId="21" type="noConversion"/>
  </si>
  <si>
    <t>안전검사비 가스시설</t>
    <phoneticPr fontId="21" type="noConversion"/>
  </si>
  <si>
    <t xml:space="preserve">           승강기운행</t>
    <phoneticPr fontId="21" type="noConversion"/>
  </si>
  <si>
    <t>보증보험료</t>
    <phoneticPr fontId="21" type="noConversion"/>
  </si>
  <si>
    <t>각종소모품비</t>
    <phoneticPr fontId="21" type="noConversion"/>
  </si>
  <si>
    <t xml:space="preserve">     바닥청소왁스 및 유리창청소</t>
    <phoneticPr fontId="21" type="noConversion"/>
  </si>
  <si>
    <t>음식물수거수수료</t>
    <phoneticPr fontId="21" type="noConversion"/>
  </si>
  <si>
    <t>각종회의비(외부) 식사</t>
    <phoneticPr fontId="21" type="noConversion"/>
  </si>
  <si>
    <t>각종회의비(내부) 다과 및 식사</t>
    <phoneticPr fontId="21" type="noConversion"/>
  </si>
  <si>
    <t>전파사용료</t>
    <phoneticPr fontId="21" type="noConversion"/>
  </si>
  <si>
    <t>봉사자 관리비</t>
    <phoneticPr fontId="21" type="noConversion"/>
  </si>
  <si>
    <t>1) 재료구입비</t>
  </si>
  <si>
    <t>2) 프로그램비</t>
  </si>
  <si>
    <t>315</t>
    <phoneticPr fontId="21" type="noConversion"/>
  </si>
  <si>
    <t>316</t>
    <phoneticPr fontId="21" type="noConversion"/>
  </si>
  <si>
    <t>317</t>
    <phoneticPr fontId="21" type="noConversion"/>
  </si>
  <si>
    <t>무료급식</t>
    <phoneticPr fontId="21" type="noConversion"/>
  </si>
  <si>
    <t>318</t>
    <phoneticPr fontId="21" type="noConversion"/>
  </si>
  <si>
    <t>과년도
지  출</t>
    <phoneticPr fontId="21" type="noConversion"/>
  </si>
  <si>
    <t>1. 예비비</t>
    <phoneticPr fontId="21" type="noConversion"/>
  </si>
  <si>
    <t>2. 불용품매각대금 반환금</t>
    <phoneticPr fontId="21" type="noConversion"/>
  </si>
  <si>
    <t>직원교육비</t>
  </si>
  <si>
    <t>- 강사료 및 원고료</t>
  </si>
  <si>
    <t>- 교육준비 및 다과비</t>
  </si>
  <si>
    <t>1. 조사연구사업</t>
  </si>
  <si>
    <t>1) 실습지도</t>
  </si>
  <si>
    <t>- 현장학습비</t>
  </si>
  <si>
    <t>- 기념품 제작</t>
  </si>
  <si>
    <t>1) 지역사회통합행사</t>
  </si>
  <si>
    <t>5. 생태 복지사업</t>
  </si>
  <si>
    <t>8. 자원개발 및 관리</t>
  </si>
  <si>
    <t>직원자녀장학금고등</t>
    <phoneticPr fontId="21" type="noConversion"/>
  </si>
  <si>
    <t xml:space="preserve">소방시설 정기관리 대행료 </t>
    <phoneticPr fontId="21" type="noConversion"/>
  </si>
  <si>
    <t xml:space="preserve">                         본관</t>
    <phoneticPr fontId="21" type="noConversion"/>
  </si>
  <si>
    <t>건강보험</t>
    <phoneticPr fontId="21" type="noConversion"/>
  </si>
  <si>
    <t>국민연금</t>
    <phoneticPr fontId="21" type="noConversion"/>
  </si>
  <si>
    <t>자원개발 및 관리사업</t>
    <phoneticPr fontId="21" type="noConversion"/>
  </si>
  <si>
    <t>차량유류비</t>
    <phoneticPr fontId="21" type="noConversion"/>
  </si>
  <si>
    <t xml:space="preserve">            (직원포상)</t>
    <phoneticPr fontId="21" type="noConversion"/>
  </si>
  <si>
    <t>직원 및 가족 송년회 식사비</t>
    <phoneticPr fontId="21" type="noConversion"/>
  </si>
  <si>
    <t>직원 및 가족 송년회 진행비</t>
    <phoneticPr fontId="21" type="noConversion"/>
  </si>
  <si>
    <t>직책수당</t>
    <phoneticPr fontId="21" type="noConversion"/>
  </si>
  <si>
    <t>전년도이월금(후원금)</t>
    <phoneticPr fontId="21" type="noConversion"/>
  </si>
  <si>
    <t>보조금 잔액</t>
    <phoneticPr fontId="21" type="noConversion"/>
  </si>
  <si>
    <t>이  자 잔액</t>
    <phoneticPr fontId="21" type="noConversion"/>
  </si>
  <si>
    <t>법인전입금</t>
    <phoneticPr fontId="21" type="noConversion"/>
  </si>
  <si>
    <t>기타보조금</t>
    <phoneticPr fontId="21" type="noConversion"/>
  </si>
  <si>
    <t>관리운영비</t>
    <phoneticPr fontId="21" type="noConversion"/>
  </si>
  <si>
    <t>출장 여비</t>
    <phoneticPr fontId="21" type="noConversion"/>
  </si>
  <si>
    <t>소 모 품</t>
    <phoneticPr fontId="21" type="noConversion"/>
  </si>
  <si>
    <t>차량보험료외 (인천76가 3049)</t>
    <phoneticPr fontId="21" type="noConversion"/>
  </si>
  <si>
    <t>집기류 수선비</t>
    <phoneticPr fontId="21" type="noConversion"/>
  </si>
  <si>
    <t>시설물 수선비</t>
    <phoneticPr fontId="21" type="noConversion"/>
  </si>
  <si>
    <t>우편료</t>
    <phoneticPr fontId="21" type="noConversion"/>
  </si>
  <si>
    <t>시설장비유지비</t>
    <phoneticPr fontId="21" type="noConversion"/>
  </si>
  <si>
    <t>04</t>
    <phoneticPr fontId="21" type="noConversion"/>
  </si>
  <si>
    <t>고등</t>
    <phoneticPr fontId="21" type="noConversion"/>
  </si>
  <si>
    <t>이월금(사업수입)</t>
    <phoneticPr fontId="21" type="noConversion"/>
  </si>
  <si>
    <t>이월금(식비)</t>
    <phoneticPr fontId="21" type="noConversion"/>
  </si>
  <si>
    <t>이월금(기타)</t>
    <phoneticPr fontId="21" type="noConversion"/>
  </si>
  <si>
    <t>신문구독료(인천일보)</t>
    <phoneticPr fontId="21" type="noConversion"/>
  </si>
  <si>
    <t>냉온수세관공사비</t>
    <phoneticPr fontId="21" type="noConversion"/>
  </si>
  <si>
    <t>냉난방기 및 보일러 수리 공사비</t>
    <phoneticPr fontId="21" type="noConversion"/>
  </si>
  <si>
    <t>가족수당</t>
    <phoneticPr fontId="21" type="noConversion"/>
  </si>
  <si>
    <t>연장근로수당</t>
    <phoneticPr fontId="21" type="noConversion"/>
  </si>
  <si>
    <t>관리운영수수료</t>
    <phoneticPr fontId="21" type="noConversion"/>
  </si>
  <si>
    <t>요양보험</t>
    <phoneticPr fontId="21" type="noConversion"/>
  </si>
  <si>
    <t>31</t>
    <phoneticPr fontId="21" type="noConversion"/>
  </si>
  <si>
    <t>제수당</t>
    <phoneticPr fontId="21" type="noConversion"/>
  </si>
  <si>
    <t>후원금</t>
    <phoneticPr fontId="21" type="noConversion"/>
  </si>
  <si>
    <t>퇴직적립금</t>
    <phoneticPr fontId="21" type="noConversion"/>
  </si>
  <si>
    <t>지  정후원금</t>
    <phoneticPr fontId="21" type="noConversion"/>
  </si>
  <si>
    <t>사회보험부담금</t>
    <phoneticPr fontId="21" type="noConversion"/>
  </si>
  <si>
    <t>비지정후원금</t>
    <phoneticPr fontId="21" type="noConversion"/>
  </si>
  <si>
    <t>기타후생경비</t>
    <phoneticPr fontId="21" type="noConversion"/>
  </si>
  <si>
    <t>전입금</t>
    <phoneticPr fontId="21" type="noConversion"/>
  </si>
  <si>
    <t>이월금</t>
    <phoneticPr fontId="21" type="noConversion"/>
  </si>
  <si>
    <t>전년도이월금</t>
    <phoneticPr fontId="21" type="noConversion"/>
  </si>
  <si>
    <t>전년도이월금(후원금)</t>
    <phoneticPr fontId="21" type="noConversion"/>
  </si>
  <si>
    <t>잡수입</t>
    <phoneticPr fontId="21" type="noConversion"/>
  </si>
  <si>
    <t>기타예금이자수입</t>
    <phoneticPr fontId="21" type="noConversion"/>
  </si>
  <si>
    <t>과년도지출</t>
    <phoneticPr fontId="21" type="noConversion"/>
  </si>
  <si>
    <t>반환금</t>
    <phoneticPr fontId="21" type="noConversion"/>
  </si>
  <si>
    <t>보조금
수입</t>
    <phoneticPr fontId="21" type="noConversion"/>
  </si>
  <si>
    <t>시도보조금
(인건비 및 운영비)</t>
    <phoneticPr fontId="21" type="noConversion"/>
  </si>
  <si>
    <t>시내외 출장, 세미나외 참석비</t>
    <phoneticPr fontId="21" type="noConversion"/>
  </si>
  <si>
    <t>×</t>
    <phoneticPr fontId="21" type="noConversion"/>
  </si>
  <si>
    <t>=</t>
    <phoneticPr fontId="21" type="noConversion"/>
  </si>
  <si>
    <t>사무용품비</t>
    <phoneticPr fontId="21" type="noConversion"/>
  </si>
  <si>
    <t>소모품 및 전산용품</t>
    <phoneticPr fontId="21" type="noConversion"/>
  </si>
  <si>
    <t>공공요금</t>
    <phoneticPr fontId="21" type="noConversion"/>
  </si>
  <si>
    <t xml:space="preserve">전화요금 </t>
    <phoneticPr fontId="21" type="noConversion"/>
  </si>
  <si>
    <t>차량환경개선부담금</t>
    <phoneticPr fontId="21" type="noConversion"/>
  </si>
  <si>
    <t>유지비</t>
    <phoneticPr fontId="21" type="noConversion"/>
  </si>
  <si>
    <t>411</t>
    <phoneticPr fontId="21" type="noConversion"/>
  </si>
  <si>
    <t>712</t>
    <phoneticPr fontId="21" type="noConversion"/>
  </si>
  <si>
    <t>반환금</t>
    <phoneticPr fontId="21" type="noConversion"/>
  </si>
  <si>
    <t>사업수입</t>
    <phoneticPr fontId="21" type="noConversion"/>
  </si>
  <si>
    <t/>
  </si>
  <si>
    <t>1) 자원봉사자 관리비</t>
  </si>
  <si>
    <t>가족문화지원사업</t>
    <phoneticPr fontId="21" type="noConversion"/>
  </si>
  <si>
    <t>가족문화</t>
    <phoneticPr fontId="21" type="noConversion"/>
  </si>
  <si>
    <t>지원사업비</t>
    <phoneticPr fontId="21" type="noConversion"/>
  </si>
  <si>
    <t>재  산
조성비</t>
    <phoneticPr fontId="21" type="noConversion"/>
  </si>
  <si>
    <t>가족문화지원사업</t>
    <phoneticPr fontId="21" type="noConversion"/>
  </si>
  <si>
    <t>이월금(비지정후원금</t>
    <phoneticPr fontId="21" type="noConversion"/>
  </si>
  <si>
    <t>이월금(지정후원금)</t>
    <phoneticPr fontId="21" type="noConversion"/>
  </si>
  <si>
    <t>직업지원사업</t>
    <phoneticPr fontId="21" type="noConversion"/>
  </si>
  <si>
    <t>지역연계사업</t>
    <phoneticPr fontId="21" type="noConversion"/>
  </si>
  <si>
    <t>기획홍보사업</t>
    <phoneticPr fontId="21" type="noConversion"/>
  </si>
  <si>
    <t>직업지원</t>
    <phoneticPr fontId="21" type="noConversion"/>
  </si>
  <si>
    <t>지역연계</t>
    <phoneticPr fontId="21" type="noConversion"/>
  </si>
  <si>
    <t>기획홍보</t>
    <phoneticPr fontId="21" type="noConversion"/>
  </si>
  <si>
    <t>사업수입</t>
    <phoneticPr fontId="21" type="noConversion"/>
  </si>
  <si>
    <t>인건비 및 운영비</t>
    <phoneticPr fontId="21" type="noConversion"/>
  </si>
  <si>
    <t>전년도이월금(잡수입)</t>
    <phoneticPr fontId="21" type="noConversion"/>
  </si>
  <si>
    <t>제수당</t>
    <phoneticPr fontId="21" type="noConversion"/>
  </si>
  <si>
    <t>지정후원금-직업지원(김현중)</t>
    <phoneticPr fontId="21" type="noConversion"/>
  </si>
  <si>
    <t>장애인고용 인건비</t>
    <phoneticPr fontId="21" type="noConversion"/>
  </si>
  <si>
    <t>지정후원금-기획홍보(비루및연계사업)</t>
    <phoneticPr fontId="21" type="noConversion"/>
  </si>
  <si>
    <t>복사기 임대수수료</t>
    <phoneticPr fontId="21" type="noConversion"/>
  </si>
  <si>
    <t>운영위원회 참석수당</t>
    <phoneticPr fontId="21" type="noConversion"/>
  </si>
  <si>
    <t>시도보조금(노인무료급식사업)</t>
    <phoneticPr fontId="21" type="noConversion"/>
  </si>
  <si>
    <t>기타보조금</t>
    <phoneticPr fontId="21" type="noConversion"/>
  </si>
  <si>
    <t>구보조금(복지일자리사업)</t>
    <phoneticPr fontId="21" type="noConversion"/>
  </si>
  <si>
    <t>인천시장애인생활체육회</t>
    <phoneticPr fontId="21" type="noConversion"/>
  </si>
  <si>
    <t>노인무료급식사업</t>
    <phoneticPr fontId="21" type="noConversion"/>
  </si>
  <si>
    <t>복지일자리사업</t>
    <phoneticPr fontId="21" type="noConversion"/>
  </si>
  <si>
    <t>비루고개축제</t>
    <phoneticPr fontId="21" type="noConversion"/>
  </si>
  <si>
    <t>중증장애인지원고용민간위탁</t>
    <phoneticPr fontId="21" type="noConversion"/>
  </si>
  <si>
    <t>인천시장애인생활체육회</t>
    <phoneticPr fontId="21" type="noConversion"/>
  </si>
  <si>
    <t>보조금반환,이자반환</t>
    <phoneticPr fontId="21" type="noConversion"/>
  </si>
  <si>
    <t>보조금수입</t>
    <phoneticPr fontId="21" type="noConversion"/>
  </si>
  <si>
    <t>시도보조금</t>
    <phoneticPr fontId="21" type="noConversion"/>
  </si>
  <si>
    <t>기타예금이자수입</t>
    <phoneticPr fontId="21" type="noConversion"/>
  </si>
  <si>
    <t>퇴직금 및 퇴직적립금</t>
    <phoneticPr fontId="21" type="noConversion"/>
  </si>
  <si>
    <t>예비비및기타</t>
    <phoneticPr fontId="21" type="noConversion"/>
  </si>
  <si>
    <t>예비비및기타</t>
    <phoneticPr fontId="21" type="noConversion"/>
  </si>
  <si>
    <t>115</t>
    <phoneticPr fontId="21" type="noConversion"/>
  </si>
  <si>
    <t>116</t>
    <phoneticPr fontId="21" type="noConversion"/>
  </si>
  <si>
    <t>퇴직금 및 퇴직적립금</t>
    <phoneticPr fontId="21" type="noConversion"/>
  </si>
  <si>
    <t>기타예금이자수입</t>
    <phoneticPr fontId="21" type="noConversion"/>
  </si>
  <si>
    <t>구  비</t>
    <phoneticPr fontId="21" type="noConversion"/>
  </si>
  <si>
    <t>×</t>
    <phoneticPr fontId="21" type="noConversion"/>
  </si>
  <si>
    <t>중등</t>
    <phoneticPr fontId="21" type="noConversion"/>
  </si>
  <si>
    <t>상담사례관리사업</t>
    <phoneticPr fontId="21" type="noConversion"/>
  </si>
  <si>
    <t>상담사례관리</t>
    <phoneticPr fontId="21" type="noConversion"/>
  </si>
  <si>
    <t>도메인사용료</t>
    <phoneticPr fontId="21" type="noConversion"/>
  </si>
  <si>
    <t>웹호스팅</t>
    <phoneticPr fontId="21" type="noConversion"/>
  </si>
  <si>
    <t>이월금(법인전입금)</t>
    <phoneticPr fontId="21" type="noConversion"/>
  </si>
  <si>
    <t>- 외부교육참가비</t>
    <phoneticPr fontId="21" type="noConversion"/>
  </si>
  <si>
    <t>- 중간관리자 교육 연수비</t>
    <phoneticPr fontId="21" type="noConversion"/>
  </si>
  <si>
    <t>이월금(노인무료급식사업)</t>
    <phoneticPr fontId="21" type="noConversion"/>
  </si>
  <si>
    <t>이월금(장애인일자리사업)</t>
    <phoneticPr fontId="21" type="noConversion"/>
  </si>
  <si>
    <t>정부보조금 반환금</t>
    <phoneticPr fontId="21" type="noConversion"/>
  </si>
  <si>
    <t>사무기기(전산장비)</t>
    <phoneticPr fontId="21" type="noConversion"/>
  </si>
  <si>
    <t>- 감사편지제작(성탄)</t>
    <phoneticPr fontId="21" type="noConversion"/>
  </si>
  <si>
    <t>- 감사편지 발송비(성탄)</t>
    <phoneticPr fontId="21" type="noConversion"/>
  </si>
  <si>
    <t>뉴스게재수수료(에이블뉴스)</t>
    <phoneticPr fontId="21" type="noConversion"/>
  </si>
  <si>
    <t>펌프 및 기계장비 수리비</t>
    <phoneticPr fontId="21" type="noConversion"/>
  </si>
  <si>
    <t>×</t>
    <phoneticPr fontId="21" type="noConversion"/>
  </si>
  <si>
    <t xml:space="preserve">           그랜드스타렉스12인승(73누6082)</t>
    <phoneticPr fontId="21" type="noConversion"/>
  </si>
  <si>
    <t>유류비</t>
    <phoneticPr fontId="21" type="noConversion"/>
  </si>
  <si>
    <t>수리비</t>
    <phoneticPr fontId="21" type="noConversion"/>
  </si>
  <si>
    <t>식당소모품비</t>
    <phoneticPr fontId="21" type="noConversion"/>
  </si>
  <si>
    <t>적응훈련비</t>
  </si>
  <si>
    <t>1. 직업적응훈련</t>
  </si>
  <si>
    <t>1) 자립생활훈련</t>
  </si>
  <si>
    <t>2) 지역시설 이용</t>
  </si>
  <si>
    <t>3) 신체능력향상</t>
  </si>
  <si>
    <t>- 체력단련비(스포츠활동비)</t>
  </si>
  <si>
    <t>6) 직무훈련</t>
  </si>
  <si>
    <t>2. 특별활동</t>
  </si>
  <si>
    <t>3) 지역사회공헌활동</t>
  </si>
  <si>
    <t>4) 여가활동</t>
  </si>
  <si>
    <t>4. 가족지원</t>
  </si>
  <si>
    <t>3) 가정방문비</t>
  </si>
  <si>
    <t>- 지원고용 민간위탁</t>
  </si>
  <si>
    <t>1) 취업자자조모임 진행비</t>
  </si>
  <si>
    <t>- 자조모임 진행비</t>
  </si>
  <si>
    <t>7. 연구개발비</t>
  </si>
  <si>
    <t>1) 자 문 비</t>
  </si>
  <si>
    <t>- 전문자료제작</t>
  </si>
  <si>
    <t>-설문지제작</t>
  </si>
  <si>
    <t>-발송비 및 조사원교통비</t>
  </si>
  <si>
    <t>-답례품제작비</t>
  </si>
  <si>
    <t>2) 이용인교육 및 현장학습</t>
  </si>
  <si>
    <t>- 현수막제작비</t>
  </si>
  <si>
    <t>- 송년예술제 공연팀 사례비</t>
  </si>
  <si>
    <t>- 행사진행비(보조금)</t>
  </si>
  <si>
    <t>- 행사진행비(자부담)</t>
  </si>
  <si>
    <t>3) 기업 연계사업</t>
  </si>
  <si>
    <t>- 기업체 연계사업비</t>
  </si>
  <si>
    <t>놀이심리지원(개별)</t>
  </si>
  <si>
    <t>특수교육(개별)</t>
  </si>
  <si>
    <t>1. 놀이심리지원</t>
  </si>
  <si>
    <t>4) 우편발송비</t>
  </si>
  <si>
    <t>2. 미술심리지원</t>
  </si>
  <si>
    <t>4) 자문비</t>
  </si>
  <si>
    <t>물리재활</t>
  </si>
  <si>
    <t>청소년재활(물리재활)</t>
  </si>
  <si>
    <t>청소년재활(수중재활)</t>
  </si>
  <si>
    <t>수중물리재활(개별)</t>
  </si>
  <si>
    <t>수중물리재활(방과후)</t>
  </si>
  <si>
    <t>아쿠아피트니스(주간보호)</t>
  </si>
  <si>
    <t>작업재활</t>
  </si>
  <si>
    <t>감각통합지원</t>
  </si>
  <si>
    <t>1. 물리재활</t>
  </si>
  <si>
    <t>2) 소모품비</t>
  </si>
  <si>
    <t>3) 재료비</t>
  </si>
  <si>
    <t>2. 수중물리재활</t>
  </si>
  <si>
    <t>1) 교구교재구입비</t>
  </si>
  <si>
    <t>4) 방역비</t>
  </si>
  <si>
    <t>5) 수중청소기수리비</t>
  </si>
  <si>
    <t>남동아카데미 이용료</t>
  </si>
  <si>
    <t>주말여가프로그램</t>
  </si>
  <si>
    <t>방학교실</t>
  </si>
  <si>
    <t>튼튼교실</t>
  </si>
  <si>
    <t>1.남동아카데미</t>
  </si>
  <si>
    <t>2.힘찬교실</t>
  </si>
  <si>
    <t>1)교구교재 구입비</t>
  </si>
  <si>
    <t>2)프로그램비</t>
  </si>
  <si>
    <t>3.튼튼교실</t>
  </si>
  <si>
    <t>1)강사비</t>
  </si>
  <si>
    <t>1)프로그램비</t>
  </si>
  <si>
    <t>1)프로그램비(자부담)</t>
  </si>
  <si>
    <t>2)프로그램비(보조금)</t>
  </si>
  <si>
    <t>1)전문가자문</t>
  </si>
  <si>
    <t>전직원 워크숍 진행비</t>
    <phoneticPr fontId="21" type="noConversion"/>
  </si>
  <si>
    <t>1) 지역자원 연계 및 관리</t>
  </si>
  <si>
    <t>2) 지역장애인대표자간담회</t>
  </si>
  <si>
    <t>3) 재가복지네트워크 (회의비 및 교육비)</t>
  </si>
  <si>
    <t>1) 장애인식개선캠페인</t>
  </si>
  <si>
    <t>재산조성비</t>
    <phoneticPr fontId="21" type="noConversion"/>
  </si>
  <si>
    <t>문자발송 수수료 및 충전비</t>
    <phoneticPr fontId="21" type="noConversion"/>
  </si>
  <si>
    <t>04</t>
    <phoneticPr fontId="21" type="noConversion"/>
  </si>
  <si>
    <t>과년도
지 출</t>
    <phoneticPr fontId="21" type="noConversion"/>
  </si>
  <si>
    <t>과년도
지 출</t>
    <phoneticPr fontId="21" type="noConversion"/>
  </si>
  <si>
    <t>수용비 및 
수수료</t>
    <phoneticPr fontId="21" type="noConversion"/>
  </si>
  <si>
    <t>운영보조금 반환 - 0원
이자반환 - 0원</t>
    <phoneticPr fontId="21" type="noConversion"/>
  </si>
  <si>
    <t>전년도이월금(사업수입)</t>
    <phoneticPr fontId="21" type="noConversion"/>
  </si>
  <si>
    <t>전년도이월금(법인전입금)</t>
    <phoneticPr fontId="21" type="noConversion"/>
  </si>
  <si>
    <t>1. 정부보조금 반환금</t>
    <phoneticPr fontId="21" type="noConversion"/>
  </si>
  <si>
    <t>한국문화예술교육진흥원</t>
  </si>
  <si>
    <t>지정후원</t>
    <phoneticPr fontId="21" type="noConversion"/>
  </si>
  <si>
    <t>피복비</t>
    <phoneticPr fontId="21" type="noConversion"/>
  </si>
  <si>
    <t>환경유지 보수비 소독비</t>
  </si>
  <si>
    <t>급량비</t>
    <phoneticPr fontId="21" type="noConversion"/>
  </si>
  <si>
    <t>일반직</t>
  </si>
  <si>
    <t>(단위 : 원)</t>
    <phoneticPr fontId="57" type="noConversion"/>
  </si>
  <si>
    <t xml:space="preserve"> </t>
    <phoneticPr fontId="21" type="noConversion"/>
  </si>
  <si>
    <t>남 동 장 애 인 종 합 복 지 관 장</t>
    <phoneticPr fontId="57" type="noConversion"/>
  </si>
  <si>
    <t>보조금</t>
    <phoneticPr fontId="21" type="noConversion"/>
  </si>
  <si>
    <t>법인전입금</t>
    <phoneticPr fontId="21" type="noConversion"/>
  </si>
  <si>
    <t>경상보조금</t>
    <phoneticPr fontId="21" type="noConversion"/>
  </si>
  <si>
    <t>구보조금(특화사업)</t>
    <phoneticPr fontId="21" type="noConversion"/>
  </si>
  <si>
    <t>지정후원금-취업성공수당</t>
    <phoneticPr fontId="21" type="noConversion"/>
  </si>
  <si>
    <t>한국문화예술진흥원</t>
    <phoneticPr fontId="21" type="noConversion"/>
  </si>
  <si>
    <t>인천시장애인가족돌봄휴식지원사업</t>
    <phoneticPr fontId="21" type="noConversion"/>
  </si>
  <si>
    <t>인천시장애인가족돌봄휴식지원사업</t>
    <phoneticPr fontId="21" type="noConversion"/>
  </si>
  <si>
    <t>동아리활동 진행비</t>
    <phoneticPr fontId="21" type="noConversion"/>
  </si>
  <si>
    <t>직원 동아리활동 진행비(대여및 간식)</t>
    <phoneticPr fontId="21" type="noConversion"/>
  </si>
  <si>
    <t>퇴직연금(1년미만-반환예정)</t>
    <phoneticPr fontId="21" type="noConversion"/>
  </si>
  <si>
    <t xml:space="preserve">             간식 및 진행비</t>
    <phoneticPr fontId="21" type="noConversion"/>
  </si>
  <si>
    <t>가족  수당</t>
    <phoneticPr fontId="21" type="noConversion"/>
  </si>
  <si>
    <t>1/12월</t>
    <phoneticPr fontId="21" type="noConversion"/>
  </si>
  <si>
    <t>×</t>
    <phoneticPr fontId="21" type="noConversion"/>
  </si>
  <si>
    <t>＝</t>
    <phoneticPr fontId="21" type="noConversion"/>
  </si>
  <si>
    <t>사업수입</t>
    <phoneticPr fontId="21" type="noConversion"/>
  </si>
  <si>
    <t>장애아동재활치료</t>
    <phoneticPr fontId="21" type="noConversion"/>
  </si>
  <si>
    <t>과년도수입</t>
    <phoneticPr fontId="21" type="noConversion"/>
  </si>
  <si>
    <t>잡수입</t>
    <phoneticPr fontId="21" type="noConversion"/>
  </si>
  <si>
    <t>기타예금이자수입</t>
    <phoneticPr fontId="21" type="noConversion"/>
  </si>
  <si>
    <t>제수당</t>
    <phoneticPr fontId="21" type="noConversion"/>
  </si>
  <si>
    <t>기타후생경비</t>
    <phoneticPr fontId="21" type="noConversion"/>
  </si>
  <si>
    <t>업무추진비</t>
    <phoneticPr fontId="21" type="noConversion"/>
  </si>
  <si>
    <t>기관운영비</t>
    <phoneticPr fontId="21" type="noConversion"/>
  </si>
  <si>
    <t>운영비</t>
    <phoneticPr fontId="21" type="noConversion"/>
  </si>
  <si>
    <t>수용비 및 수수료</t>
    <phoneticPr fontId="21" type="noConversion"/>
  </si>
  <si>
    <t>연료비</t>
    <phoneticPr fontId="21" type="noConversion"/>
  </si>
  <si>
    <t>과년도지출</t>
    <phoneticPr fontId="21" type="noConversion"/>
  </si>
  <si>
    <t>예비비</t>
    <phoneticPr fontId="21" type="noConversion"/>
  </si>
  <si>
    <t>(1)세입명세서</t>
    <phoneticPr fontId="21" type="noConversion"/>
  </si>
  <si>
    <t xml:space="preserve"> 세   입</t>
    <phoneticPr fontId="21" type="noConversion"/>
  </si>
  <si>
    <t>산  출  내  역</t>
    <phoneticPr fontId="21" type="noConversion"/>
  </si>
  <si>
    <t>관</t>
    <phoneticPr fontId="21" type="noConversion"/>
  </si>
  <si>
    <t>항</t>
    <phoneticPr fontId="21" type="noConversion"/>
  </si>
  <si>
    <t>목</t>
    <phoneticPr fontId="21" type="noConversion"/>
  </si>
  <si>
    <t>증감 (B)-(A)</t>
    <phoneticPr fontId="21" type="noConversion"/>
  </si>
  <si>
    <t>금액</t>
    <phoneticPr fontId="21" type="noConversion"/>
  </si>
  <si>
    <t>비율</t>
    <phoneticPr fontId="21" type="noConversion"/>
  </si>
  <si>
    <t>합  계</t>
    <phoneticPr fontId="21" type="noConversion"/>
  </si>
  <si>
    <t>장애아동재활치료수입</t>
    <phoneticPr fontId="21" type="noConversion"/>
  </si>
  <si>
    <t>×</t>
    <phoneticPr fontId="21" type="noConversion"/>
  </si>
  <si>
    <t>과년도
수입</t>
    <phoneticPr fontId="21" type="noConversion"/>
  </si>
  <si>
    <t>과년도수입</t>
    <phoneticPr fontId="21" type="noConversion"/>
  </si>
  <si>
    <t>전년도
이월금</t>
    <phoneticPr fontId="21" type="noConversion"/>
  </si>
  <si>
    <t>전년도이월금</t>
    <phoneticPr fontId="21" type="noConversion"/>
  </si>
  <si>
    <t>이월금</t>
    <phoneticPr fontId="21" type="noConversion"/>
  </si>
  <si>
    <t>이월사업비</t>
    <phoneticPr fontId="21" type="noConversion"/>
  </si>
  <si>
    <t>예금이자수입</t>
    <phoneticPr fontId="21" type="noConversion"/>
  </si>
  <si>
    <t>예금이자</t>
    <phoneticPr fontId="21" type="noConversion"/>
  </si>
  <si>
    <t>(2)세출내역</t>
    <phoneticPr fontId="21" type="noConversion"/>
  </si>
  <si>
    <t>과목</t>
    <phoneticPr fontId="21" type="noConversion"/>
  </si>
  <si>
    <t>증감(B-A)</t>
    <phoneticPr fontId="21" type="noConversion"/>
  </si>
  <si>
    <t>산출기초</t>
    <phoneticPr fontId="21" type="noConversion"/>
  </si>
  <si>
    <t>총 계</t>
    <phoneticPr fontId="21" type="noConversion"/>
  </si>
  <si>
    <t>01</t>
    <phoneticPr fontId="21" type="noConversion"/>
  </si>
  <si>
    <t>사무비</t>
    <phoneticPr fontId="21" type="noConversion"/>
  </si>
  <si>
    <t>합 계</t>
    <phoneticPr fontId="21" type="noConversion"/>
  </si>
  <si>
    <t>11</t>
    <phoneticPr fontId="21" type="noConversion"/>
  </si>
  <si>
    <t>인건비</t>
    <phoneticPr fontId="21" type="noConversion"/>
  </si>
  <si>
    <t>소계</t>
    <phoneticPr fontId="21" type="noConversion"/>
  </si>
  <si>
    <t>111</t>
    <phoneticPr fontId="21" type="noConversion"/>
  </si>
  <si>
    <t>급여</t>
    <phoneticPr fontId="21" type="noConversion"/>
  </si>
  <si>
    <t>112</t>
    <phoneticPr fontId="21" type="noConversion"/>
  </si>
  <si>
    <t>=</t>
    <phoneticPr fontId="21" type="noConversion"/>
  </si>
  <si>
    <t>115</t>
    <phoneticPr fontId="21" type="noConversion"/>
  </si>
  <si>
    <t>퇴직적립금</t>
    <phoneticPr fontId="21" type="noConversion"/>
  </si>
  <si>
    <t>1/12월</t>
    <phoneticPr fontId="21" type="noConversion"/>
  </si>
  <si>
    <t>＝</t>
    <phoneticPr fontId="21" type="noConversion"/>
  </si>
  <si>
    <t>관리운영수수료</t>
    <phoneticPr fontId="21" type="noConversion"/>
  </si>
  <si>
    <t>116</t>
    <phoneticPr fontId="21" type="noConversion"/>
  </si>
  <si>
    <t>사회보험부담금</t>
    <phoneticPr fontId="21" type="noConversion"/>
  </si>
  <si>
    <t>건강보험</t>
    <phoneticPr fontId="21" type="noConversion"/>
  </si>
  <si>
    <t>장기요양보험</t>
    <phoneticPr fontId="21" type="noConversion"/>
  </si>
  <si>
    <t>국민연금</t>
    <phoneticPr fontId="21" type="noConversion"/>
  </si>
  <si>
    <t>고용보험</t>
    <phoneticPr fontId="21" type="noConversion"/>
  </si>
  <si>
    <t>산재보험</t>
    <phoneticPr fontId="21" type="noConversion"/>
  </si>
  <si>
    <t>117</t>
    <phoneticPr fontId="21" type="noConversion"/>
  </si>
  <si>
    <t>명절선물비</t>
    <phoneticPr fontId="21" type="noConversion"/>
  </si>
  <si>
    <t>상해보험</t>
    <phoneticPr fontId="21" type="noConversion"/>
  </si>
  <si>
    <t>12</t>
    <phoneticPr fontId="21" type="noConversion"/>
  </si>
  <si>
    <t>업무
추진비</t>
    <phoneticPr fontId="21" type="noConversion"/>
  </si>
  <si>
    <t>121</t>
    <phoneticPr fontId="21" type="noConversion"/>
  </si>
  <si>
    <t>연합체육대회 참가비</t>
    <phoneticPr fontId="21" type="noConversion"/>
  </si>
  <si>
    <t>13</t>
    <phoneticPr fontId="21" type="noConversion"/>
  </si>
  <si>
    <t>131</t>
    <phoneticPr fontId="21" type="noConversion"/>
  </si>
  <si>
    <t>여비</t>
    <phoneticPr fontId="21" type="noConversion"/>
  </si>
  <si>
    <t>시내외출장비</t>
    <phoneticPr fontId="21" type="noConversion"/>
  </si>
  <si>
    <t>132</t>
    <phoneticPr fontId="21" type="noConversion"/>
  </si>
  <si>
    <t>전산소모품</t>
    <phoneticPr fontId="21" type="noConversion"/>
  </si>
  <si>
    <t>소모품비</t>
    <phoneticPr fontId="21" type="noConversion"/>
  </si>
  <si>
    <t>소프트웨어구입(알약)</t>
    <phoneticPr fontId="21" type="noConversion"/>
  </si>
  <si>
    <t>카드결재수수료</t>
    <phoneticPr fontId="21" type="noConversion"/>
  </si>
  <si>
    <t>도난방지시스템 용역료</t>
    <phoneticPr fontId="21" type="noConversion"/>
  </si>
  <si>
    <t>전기안전관리 수수료</t>
    <phoneticPr fontId="21" type="noConversion"/>
  </si>
  <si>
    <t>소방시설 정기 관리 대행료</t>
    <phoneticPr fontId="21" type="noConversion"/>
  </si>
  <si>
    <t>승강기 보수 관리비</t>
    <phoneticPr fontId="21" type="noConversion"/>
  </si>
  <si>
    <t>133</t>
    <phoneticPr fontId="21" type="noConversion"/>
  </si>
  <si>
    <t>공공요금</t>
    <phoneticPr fontId="21" type="noConversion"/>
  </si>
  <si>
    <t>인터넷 사용요금</t>
    <phoneticPr fontId="21" type="noConversion"/>
  </si>
  <si>
    <t>상하수도요금</t>
    <phoneticPr fontId="21" type="noConversion"/>
  </si>
  <si>
    <t>134</t>
    <phoneticPr fontId="21" type="noConversion"/>
  </si>
  <si>
    <t>제세공과금</t>
    <phoneticPr fontId="21" type="noConversion"/>
  </si>
  <si>
    <t>135</t>
    <phoneticPr fontId="21" type="noConversion"/>
  </si>
  <si>
    <t>차량비</t>
    <phoneticPr fontId="21" type="noConversion"/>
  </si>
  <si>
    <t>136</t>
    <phoneticPr fontId="21" type="noConversion"/>
  </si>
  <si>
    <t>재산조정비</t>
    <phoneticPr fontId="21" type="noConversion"/>
  </si>
  <si>
    <t>사무기기</t>
    <phoneticPr fontId="21" type="noConversion"/>
  </si>
  <si>
    <t>사무가구</t>
    <phoneticPr fontId="21" type="noConversion"/>
  </si>
  <si>
    <t>장비유지비</t>
    <phoneticPr fontId="21" type="noConversion"/>
  </si>
  <si>
    <t>31</t>
    <phoneticPr fontId="21" type="noConversion"/>
  </si>
  <si>
    <t>일반
사업비</t>
    <phoneticPr fontId="21" type="noConversion"/>
  </si>
  <si>
    <t>311</t>
    <phoneticPr fontId="21" type="noConversion"/>
  </si>
  <si>
    <t xml:space="preserve">장애아동
</t>
    <phoneticPr fontId="21" type="noConversion"/>
  </si>
  <si>
    <t>재활치료사업비</t>
    <phoneticPr fontId="21" type="noConversion"/>
  </si>
  <si>
    <t>04</t>
    <phoneticPr fontId="21" type="noConversion"/>
  </si>
  <si>
    <t>과년도
지출</t>
    <phoneticPr fontId="21" type="noConversion"/>
  </si>
  <si>
    <t>41</t>
    <phoneticPr fontId="21" type="noConversion"/>
  </si>
  <si>
    <t>411</t>
    <phoneticPr fontId="21" type="noConversion"/>
  </si>
  <si>
    <t>과년도지출</t>
    <phoneticPr fontId="21" type="noConversion"/>
  </si>
  <si>
    <t>07</t>
    <phoneticPr fontId="21" type="noConversion"/>
  </si>
  <si>
    <t>71</t>
    <phoneticPr fontId="21" type="noConversion"/>
  </si>
  <si>
    <t>711</t>
    <phoneticPr fontId="21" type="noConversion"/>
  </si>
  <si>
    <t>2018년도</t>
    <phoneticPr fontId="21" type="noConversion"/>
  </si>
  <si>
    <t>2018년도</t>
    <phoneticPr fontId="21" type="noConversion"/>
  </si>
  <si>
    <t>박성묵</t>
    <phoneticPr fontId="21" type="noConversion"/>
  </si>
  <si>
    <t>이안나</t>
    <phoneticPr fontId="21" type="noConversion"/>
  </si>
  <si>
    <t>임현주</t>
    <phoneticPr fontId="21" type="noConversion"/>
  </si>
  <si>
    <t>재가복지봉사센터</t>
  </si>
  <si>
    <t>변새봄</t>
    <phoneticPr fontId="21" type="noConversion"/>
  </si>
  <si>
    <t>유명현</t>
    <phoneticPr fontId="21" type="noConversion"/>
  </si>
  <si>
    <t>변새봄</t>
    <phoneticPr fontId="21" type="noConversion"/>
  </si>
  <si>
    <t>1. 지역사회네트워크사업</t>
  </si>
  <si>
    <t>4) 자원봉사자 감사의 날</t>
  </si>
  <si>
    <t>2. 역량강화 및 권익옹호</t>
  </si>
  <si>
    <t>3. 민관협력공동사업비-두루미사업</t>
  </si>
  <si>
    <t>1) 생필품구입비</t>
  </si>
  <si>
    <t>4. 연구개발비</t>
  </si>
  <si>
    <t>1) 자문비</t>
  </si>
  <si>
    <t>311</t>
  </si>
  <si>
    <t>1. 장애인가족지원사업</t>
  </si>
  <si>
    <t>1) 밑반찬지원서비스</t>
  </si>
  <si>
    <t>3) 장애인가족정서지원행사비</t>
  </si>
  <si>
    <t>312</t>
  </si>
  <si>
    <t>313</t>
  </si>
  <si>
    <t>3. 재활후원사업</t>
  </si>
  <si>
    <t>2) 현물지원</t>
  </si>
  <si>
    <t>3) 명절서비스</t>
  </si>
  <si>
    <t>4) 복지쿠폰 명패제작비</t>
  </si>
  <si>
    <t>317</t>
  </si>
  <si>
    <t>남동아카데미 특별활동</t>
  </si>
  <si>
    <t>힘찬교실1,2</t>
  </si>
  <si>
    <t>힘찬교실3</t>
  </si>
  <si>
    <t>태권도교실</t>
  </si>
  <si>
    <t>1)기초자립생활</t>
  </si>
  <si>
    <t>2)인문교양</t>
  </si>
  <si>
    <t>3)문화예술</t>
  </si>
  <si>
    <t>5.태권도교실</t>
  </si>
  <si>
    <t>인천광역시 가족돌봄 휴식지원사업</t>
  </si>
  <si>
    <t>1. 진단사업</t>
  </si>
  <si>
    <t>1) 소모품 구입비</t>
  </si>
  <si>
    <t>2) 사무용품 구입비</t>
  </si>
  <si>
    <t>3) 복사용지</t>
  </si>
  <si>
    <t>4 )전산소모품</t>
  </si>
  <si>
    <t>음악재활1(바우처)</t>
  </si>
  <si>
    <t>음악재활2(바우처)</t>
  </si>
  <si>
    <t>언어재활1(바우처)</t>
  </si>
  <si>
    <t>음악재활1(바우처일반)</t>
  </si>
  <si>
    <t>음악재활2(바우처일반)</t>
  </si>
  <si>
    <t>언어재활1(바우처일반)</t>
  </si>
  <si>
    <t>급여(언어재활1)</t>
  </si>
  <si>
    <t>급여(음악재활1)</t>
  </si>
  <si>
    <t>급여(음악재활2)</t>
  </si>
  <si>
    <t>명절휴가비</t>
  </si>
  <si>
    <t>1) 교육전시회 진행비</t>
  </si>
  <si>
    <t>본관 변압기 교체 공사</t>
  </si>
  <si>
    <t>기타시설물보수공사비</t>
  </si>
  <si>
    <t>취업후적응지원비</t>
  </si>
  <si>
    <t>4) 심리지원 강사비</t>
  </si>
  <si>
    <t>3. 역량강화 및 권익옹호</t>
  </si>
  <si>
    <t>3) 보조도구 관리비(부품구입, 수리)</t>
  </si>
  <si>
    <t>1) 부모교육비(교육자료, 강사비)</t>
  </si>
  <si>
    <t>4) 가족모임 진행비</t>
  </si>
  <si>
    <t>5. 취업서비스</t>
  </si>
  <si>
    <t>6. 취업 및 적응지원</t>
  </si>
  <si>
    <t>8. 자원연계 및 관리</t>
  </si>
  <si>
    <t>9. 직업재활사례관리</t>
  </si>
  <si>
    <t>시설대여비</t>
    <phoneticPr fontId="21" type="noConversion"/>
  </si>
  <si>
    <t>물리치료 실습</t>
  </si>
  <si>
    <t>4) 대기인프로그램</t>
  </si>
  <si>
    <t>2) 자원봉사자 관리비</t>
  </si>
  <si>
    <t>3) 자원봉사자 간담회비</t>
  </si>
  <si>
    <t>6) 사무용품비</t>
  </si>
  <si>
    <t>7) 복사용지</t>
  </si>
  <si>
    <t>8) 전산소모품</t>
  </si>
  <si>
    <t>장애인가족지원사업비</t>
    <phoneticPr fontId="21" type="noConversion"/>
  </si>
  <si>
    <t>역량강화 및 권익옹호비</t>
    <phoneticPr fontId="21" type="noConversion"/>
  </si>
  <si>
    <t>사회교육사업비</t>
    <phoneticPr fontId="21" type="noConversion"/>
  </si>
  <si>
    <t>재활후원사업비</t>
    <phoneticPr fontId="21" type="noConversion"/>
  </si>
  <si>
    <t>자립지원사업비</t>
    <phoneticPr fontId="21" type="noConversion"/>
  </si>
  <si>
    <t>기타예금이자(노인무료급식사업)</t>
    <phoneticPr fontId="21" type="noConversion"/>
  </si>
  <si>
    <t>기타예금이자(장애인일자리사업)</t>
    <phoneticPr fontId="21" type="noConversion"/>
  </si>
  <si>
    <t xml:space="preserve">           스타렉스밴6인승(89주1070)</t>
    <phoneticPr fontId="21" type="noConversion"/>
  </si>
  <si>
    <t>자동차세</t>
    <phoneticPr fontId="21" type="noConversion"/>
  </si>
  <si>
    <t>검사비</t>
    <phoneticPr fontId="21" type="noConversion"/>
  </si>
  <si>
    <t>SSL보안서비스 수수료</t>
  </si>
  <si>
    <t>전산장비 유지보수</t>
  </si>
  <si>
    <t>소프트웨어구입(V3)</t>
    <phoneticPr fontId="21" type="noConversion"/>
  </si>
  <si>
    <t>2. 홍보계몽사업</t>
  </si>
  <si>
    <t>3. 통합행사</t>
  </si>
  <si>
    <t>- 송년예술제 상금(7개팀)</t>
  </si>
  <si>
    <t>- 송년예술제 기념품구입비</t>
  </si>
  <si>
    <t>4. 지역사회 교육지원사업</t>
  </si>
  <si>
    <t>3) 그린스타트 실천 판넬제작비</t>
  </si>
  <si>
    <t>6. 권익옹호 사업</t>
  </si>
  <si>
    <t>7. 이용인 편의증진사업</t>
  </si>
  <si>
    <t>9. 팀연구개발 사업</t>
  </si>
  <si>
    <t>1) 평가회의 사무용품비</t>
    <phoneticPr fontId="21" type="noConversion"/>
  </si>
  <si>
    <t>지정후원금-무료급식사업(공동모금회)</t>
    <phoneticPr fontId="21" type="noConversion"/>
  </si>
  <si>
    <t>국내외 여비</t>
    <phoneticPr fontId="21" type="noConversion"/>
  </si>
  <si>
    <t>2018년도</t>
    <phoneticPr fontId="21" type="noConversion"/>
  </si>
  <si>
    <t>기타운영비</t>
    <phoneticPr fontId="21" type="noConversion"/>
  </si>
  <si>
    <t>급량비</t>
    <phoneticPr fontId="21" type="noConversion"/>
  </si>
  <si>
    <t>×</t>
    <phoneticPr fontId="21" type="noConversion"/>
  </si>
  <si>
    <t>＝</t>
    <phoneticPr fontId="21" type="noConversion"/>
  </si>
  <si>
    <t>기타운영비</t>
    <phoneticPr fontId="21" type="noConversion"/>
  </si>
  <si>
    <t>기타운영비</t>
    <phoneticPr fontId="21" type="noConversion"/>
  </si>
  <si>
    <t>예 산 총 칙</t>
  </si>
  <si>
    <t>제2조 세입․세출 예산총액은 각각 천원으로 한다.</t>
  </si>
  <si>
    <t>제3조 1) 세입의 주요재원은 다음과 같다</t>
  </si>
  <si>
    <t>2) 세출의 내용은 다음과 같다.</t>
  </si>
  <si>
    <t>제 4조 국가 또는 지방자치단체로부터 교부된 보조금, 지정후원금과 수익자부담 경비등은 추가경정 예산의 성립 이전이라도 보조금등 수입목적에 적절한 경우 먼저 사용할 수 있으며, 이는 차기 추가경정 예산에 반영하여야 한다.</t>
    <phoneticPr fontId="21" type="noConversion"/>
  </si>
  <si>
    <t>제5조 세출경비의 부족이 생겼을 때는 사회복지법인 재무회계규칙 제16조에 의거하여 예산을 전용할 수 있다. 
단, 동일 항내의 목간전용이 불가피한 경우에는 법인 대표이사(또는 시설장)에게 그 권한을 위임한다.</t>
    <phoneticPr fontId="21" type="noConversion"/>
  </si>
  <si>
    <t>제6조 예산의 집행은 사회복지법인 및 사회복지시설 재무회계규칙의 관련규정을 준수하여 집행한다.</t>
    <phoneticPr fontId="21" type="noConversion"/>
  </si>
  <si>
    <t>이월금(한국문화예술진흥원)</t>
    <phoneticPr fontId="21" type="noConversion"/>
  </si>
  <si>
    <t>이월금(인천시장애인가족돌봄휴식사업)</t>
    <phoneticPr fontId="21" type="noConversion"/>
  </si>
  <si>
    <t>한국문화예술진흥원 지원금 반환</t>
    <phoneticPr fontId="21" type="noConversion"/>
  </si>
  <si>
    <t>인천시장애인가족돌봄휴식사업 지원금 반환</t>
    <phoneticPr fontId="21" type="noConversion"/>
  </si>
  <si>
    <t>- 평가회의</t>
  </si>
  <si>
    <t>복지일자리 인건비</t>
    <phoneticPr fontId="21" type="noConversion"/>
  </si>
  <si>
    <t>복지일자리 고용보험</t>
    <phoneticPr fontId="21" type="noConversion"/>
  </si>
  <si>
    <t>×</t>
    <phoneticPr fontId="21" type="noConversion"/>
  </si>
  <si>
    <t>＝</t>
    <phoneticPr fontId="21" type="noConversion"/>
  </si>
  <si>
    <t xml:space="preserve">           산재보험</t>
    <phoneticPr fontId="21" type="noConversion"/>
  </si>
  <si>
    <t>어린이놀이시설 배상책임보험</t>
    <phoneticPr fontId="21" type="noConversion"/>
  </si>
  <si>
    <t>시설1명,운전2명,청소2명</t>
    <phoneticPr fontId="21" type="noConversion"/>
  </si>
  <si>
    <t>이용임</t>
    <phoneticPr fontId="21" type="noConversion"/>
  </si>
  <si>
    <t>보조금반환 - 0원 이자반환 - 0원</t>
    <phoneticPr fontId="21" type="noConversion"/>
  </si>
  <si>
    <t xml:space="preserve">           신차</t>
    <phoneticPr fontId="21" type="noConversion"/>
  </si>
  <si>
    <t>무료급식소 설치운영 면허세</t>
    <phoneticPr fontId="21" type="noConversion"/>
  </si>
  <si>
    <t>단말기사용수수료</t>
    <phoneticPr fontId="21" type="noConversion"/>
  </si>
  <si>
    <t>인천시동부교육지원청</t>
    <phoneticPr fontId="21" type="noConversion"/>
  </si>
  <si>
    <t>남동구청 평생교육과</t>
    <phoneticPr fontId="21" type="noConversion"/>
  </si>
  <si>
    <t>법인전입금(후원금)</t>
    <phoneticPr fontId="21" type="noConversion"/>
  </si>
  <si>
    <t>주방,일상생활훈련실 세척공사비</t>
    <phoneticPr fontId="21" type="noConversion"/>
  </si>
  <si>
    <t>정승영</t>
    <phoneticPr fontId="21" type="noConversion"/>
  </si>
  <si>
    <t>이주미</t>
    <phoneticPr fontId="21" type="noConversion"/>
  </si>
  <si>
    <t>곽경숙</t>
    <phoneticPr fontId="21" type="noConversion"/>
  </si>
  <si>
    <t>전진영</t>
    <phoneticPr fontId="21" type="noConversion"/>
  </si>
  <si>
    <t>임주성</t>
    <phoneticPr fontId="21" type="noConversion"/>
  </si>
  <si>
    <t>윤혜림</t>
    <phoneticPr fontId="21" type="noConversion"/>
  </si>
  <si>
    <t>고형식</t>
    <phoneticPr fontId="21" type="noConversion"/>
  </si>
  <si>
    <t>최보람</t>
    <phoneticPr fontId="21" type="noConversion"/>
  </si>
  <si>
    <t>박은영</t>
    <phoneticPr fontId="21" type="noConversion"/>
  </si>
  <si>
    <t>한다혜</t>
    <phoneticPr fontId="21" type="noConversion"/>
  </si>
  <si>
    <t>정다예</t>
    <phoneticPr fontId="21" type="noConversion"/>
  </si>
  <si>
    <t>이정진</t>
    <phoneticPr fontId="21" type="noConversion"/>
  </si>
  <si>
    <t>정애진</t>
    <phoneticPr fontId="21" type="noConversion"/>
  </si>
  <si>
    <t>임은주</t>
    <phoneticPr fontId="21" type="noConversion"/>
  </si>
  <si>
    <t>이연정</t>
    <phoneticPr fontId="21" type="noConversion"/>
  </si>
  <si>
    <t>오누리</t>
    <phoneticPr fontId="21" type="noConversion"/>
  </si>
  <si>
    <t>현은주</t>
    <phoneticPr fontId="21" type="noConversion"/>
  </si>
  <si>
    <t>민경화</t>
    <phoneticPr fontId="21" type="noConversion"/>
  </si>
  <si>
    <t>이승은, 손윤지</t>
    <phoneticPr fontId="21" type="noConversion"/>
  </si>
  <si>
    <t>채은정</t>
    <phoneticPr fontId="21" type="noConversion"/>
  </si>
  <si>
    <t>임승철</t>
    <phoneticPr fontId="21" type="noConversion"/>
  </si>
  <si>
    <t>차정섭</t>
    <phoneticPr fontId="21" type="noConversion"/>
  </si>
  <si>
    <t>정은수</t>
    <phoneticPr fontId="21" type="noConversion"/>
  </si>
  <si>
    <t>박금숙</t>
    <phoneticPr fontId="21" type="noConversion"/>
  </si>
  <si>
    <t>윤영미</t>
    <phoneticPr fontId="21" type="noConversion"/>
  </si>
  <si>
    <t>영양사</t>
    <phoneticPr fontId="21" type="noConversion"/>
  </si>
  <si>
    <t>×</t>
    <phoneticPr fontId="21" type="noConversion"/>
  </si>
  <si>
    <t>연장근로수당</t>
    <phoneticPr fontId="21" type="noConversion"/>
  </si>
  <si>
    <t>퇴직적립금</t>
    <phoneticPr fontId="21" type="noConversion"/>
  </si>
  <si>
    <t>1/12월</t>
    <phoneticPr fontId="21" type="noConversion"/>
  </si>
  <si>
    <t>×</t>
    <phoneticPr fontId="21" type="noConversion"/>
  </si>
  <si>
    <t>＝</t>
    <phoneticPr fontId="21" type="noConversion"/>
  </si>
  <si>
    <t>관리운영수수료</t>
    <phoneticPr fontId="21" type="noConversion"/>
  </si>
  <si>
    <t>＝</t>
    <phoneticPr fontId="21" type="noConversion"/>
  </si>
  <si>
    <t>각종수수료 및 운송료</t>
    <phoneticPr fontId="21" type="noConversion"/>
  </si>
  <si>
    <t>=</t>
    <phoneticPr fontId="21" type="noConversion"/>
  </si>
  <si>
    <t>관장</t>
    <phoneticPr fontId="21" type="noConversion"/>
  </si>
  <si>
    <t>국장</t>
    <phoneticPr fontId="21" type="noConversion"/>
  </si>
  <si>
    <t>부장</t>
    <phoneticPr fontId="21" type="noConversion"/>
  </si>
  <si>
    <t>팀장</t>
    <phoneticPr fontId="21" type="noConversion"/>
  </si>
  <si>
    <t>대리</t>
    <phoneticPr fontId="21" type="noConversion"/>
  </si>
  <si>
    <t>우산빗물제거기</t>
    <phoneticPr fontId="21" type="noConversion"/>
  </si>
  <si>
    <t>1) 모니터위원회 진행비</t>
    <phoneticPr fontId="21" type="noConversion"/>
  </si>
  <si>
    <t>김효중</t>
    <phoneticPr fontId="21" type="noConversion"/>
  </si>
  <si>
    <t>최유라</t>
    <phoneticPr fontId="21" type="noConversion"/>
  </si>
  <si>
    <t>황선정</t>
    <phoneticPr fontId="21" type="noConversion"/>
  </si>
  <si>
    <t>남동장애인종합복지관</t>
    <phoneticPr fontId="21" type="noConversion"/>
  </si>
  <si>
    <t>이정진</t>
    <phoneticPr fontId="21" type="noConversion"/>
  </si>
  <si>
    <t>강명진</t>
    <phoneticPr fontId="21" type="noConversion"/>
  </si>
  <si>
    <t>고광원,전기훈</t>
    <phoneticPr fontId="21" type="noConversion"/>
  </si>
  <si>
    <t>이승은, 손윤지</t>
    <phoneticPr fontId="21" type="noConversion"/>
  </si>
  <si>
    <t xml:space="preserve">           14호</t>
    <phoneticPr fontId="21" type="noConversion"/>
  </si>
  <si>
    <t>관리직3급  15호</t>
    <phoneticPr fontId="21" type="noConversion"/>
  </si>
  <si>
    <t>3급  17호</t>
    <phoneticPr fontId="21" type="noConversion"/>
  </si>
  <si>
    <t xml:space="preserve">     16호</t>
    <phoneticPr fontId="21" type="noConversion"/>
  </si>
  <si>
    <t xml:space="preserve">      3호</t>
    <phoneticPr fontId="21" type="noConversion"/>
  </si>
  <si>
    <t>4급   4호</t>
    <phoneticPr fontId="21" type="noConversion"/>
  </si>
  <si>
    <t xml:space="preserve">      8호</t>
    <phoneticPr fontId="21" type="noConversion"/>
  </si>
  <si>
    <t>4급   9호</t>
    <phoneticPr fontId="21" type="noConversion"/>
  </si>
  <si>
    <t>2018년도</t>
  </si>
  <si>
    <t>2019년도</t>
    <phoneticPr fontId="21" type="noConversion"/>
  </si>
  <si>
    <t>예산(B)</t>
    <phoneticPr fontId="21" type="noConversion"/>
  </si>
  <si>
    <t>예산(B)</t>
    <phoneticPr fontId="21" type="noConversion"/>
  </si>
  <si>
    <t>2018년도</t>
    <phoneticPr fontId="21" type="noConversion"/>
  </si>
  <si>
    <t>예산(B)</t>
    <phoneticPr fontId="21" type="noConversion"/>
  </si>
  <si>
    <t>예산(B)</t>
    <phoneticPr fontId="21" type="noConversion"/>
  </si>
  <si>
    <t>예산(B)</t>
    <phoneticPr fontId="21" type="noConversion"/>
  </si>
  <si>
    <t>특별운송사업소계</t>
  </si>
  <si>
    <t>장애인특별운송사업</t>
  </si>
  <si>
    <t>김목록</t>
  </si>
  <si>
    <t>관리직</t>
  </si>
  <si>
    <t>3급(운전원)</t>
  </si>
  <si>
    <t>13/14</t>
  </si>
  <si>
    <t>노숙희</t>
  </si>
  <si>
    <t>차량도우미</t>
  </si>
  <si>
    <t>발달재활서비스사업</t>
  </si>
  <si>
    <t>이유진</t>
  </si>
  <si>
    <t>언어재활</t>
  </si>
  <si>
    <t>김선경</t>
  </si>
  <si>
    <t>음악재활</t>
  </si>
  <si>
    <t>(프로그램안내지)</t>
    <phoneticPr fontId="21" type="noConversion"/>
  </si>
  <si>
    <t>(성인프로그램안내지)</t>
    <phoneticPr fontId="21" type="noConversion"/>
  </si>
  <si>
    <t>1) 생태복지위원회 진행비</t>
    <phoneticPr fontId="21" type="noConversion"/>
  </si>
  <si>
    <t>미술심리지원(아동)</t>
  </si>
  <si>
    <t>찾아가는 발달평가</t>
  </si>
  <si>
    <t>남동아카데미 사전평가</t>
  </si>
  <si>
    <t>남동아카데미 현장평가</t>
  </si>
  <si>
    <t>꼼지락</t>
  </si>
  <si>
    <t>자기결정활동</t>
  </si>
  <si>
    <t>요리조리</t>
  </si>
  <si>
    <t>원예교실</t>
  </si>
  <si>
    <t>자립지원활동</t>
  </si>
  <si>
    <t>가족애발견</t>
  </si>
  <si>
    <t>배드민턴교실</t>
  </si>
  <si>
    <t>연합체육대회</t>
  </si>
  <si>
    <t>인천시장애인가족돌봄휴식지원사업</t>
  </si>
  <si>
    <t>인천시장애인생활체육회</t>
  </si>
  <si>
    <t>인천시동부교육청</t>
  </si>
  <si>
    <t>남동구청 평생교육과</t>
  </si>
  <si>
    <t>하청작업비</t>
  </si>
  <si>
    <t>직무훈련비(카페이음)</t>
  </si>
  <si>
    <t>가족모임 참가비(나들이)</t>
  </si>
  <si>
    <t>- 훈련용품구입</t>
  </si>
  <si>
    <t>- 티타임 재료비</t>
  </si>
  <si>
    <t>- 카페이음 재료비</t>
  </si>
  <si>
    <t>- 이미지메이킹 진행비</t>
  </si>
  <si>
    <t>1) 성교육 진행비(교구, 강사비, 시설이용)</t>
  </si>
  <si>
    <t>2) 권익옹호교육 진행비(    "     )</t>
  </si>
  <si>
    <t>2) 부모모임 진행비</t>
  </si>
  <si>
    <t>2) 일자리참여자 관리비</t>
  </si>
  <si>
    <t>2) 사무용품</t>
  </si>
  <si>
    <t>4) 소모품관리비(복합기, 청정기)</t>
  </si>
  <si>
    <t>2) 네트워크 활동비</t>
  </si>
  <si>
    <t>1) 직업평가 교구구입비</t>
  </si>
  <si>
    <t>4)문화예술(체육회지원사업)</t>
    <phoneticPr fontId="21" type="noConversion"/>
  </si>
  <si>
    <t>장애인체육회</t>
    <phoneticPr fontId="21" type="noConversion"/>
  </si>
  <si>
    <t>5)문화예술(한국문화예술진흥원])</t>
    <phoneticPr fontId="21" type="noConversion"/>
  </si>
  <si>
    <t>한국문화예술진흥원</t>
    <phoneticPr fontId="21" type="noConversion"/>
  </si>
  <si>
    <t>6)특별활동</t>
    <phoneticPr fontId="21" type="noConversion"/>
  </si>
  <si>
    <t>7)서비스과정평가</t>
    <phoneticPr fontId="21" type="noConversion"/>
  </si>
  <si>
    <t>4.배드민턴교실</t>
    <phoneticPr fontId="21" type="noConversion"/>
  </si>
  <si>
    <t xml:space="preserve">1)강사비 </t>
    <phoneticPr fontId="21" type="noConversion"/>
  </si>
  <si>
    <t>6.연합체육대회</t>
    <phoneticPr fontId="21" type="noConversion"/>
  </si>
  <si>
    <t>1)프로그램비</t>
    <phoneticPr fontId="21" type="noConversion"/>
  </si>
  <si>
    <t>7.요리조리</t>
    <phoneticPr fontId="21" type="noConversion"/>
  </si>
  <si>
    <t>8.원예교실</t>
    <phoneticPr fontId="21" type="noConversion"/>
  </si>
  <si>
    <t>1)강사비</t>
    <phoneticPr fontId="21" type="noConversion"/>
  </si>
  <si>
    <t>9.자립지원활동</t>
    <phoneticPr fontId="21" type="noConversion"/>
  </si>
  <si>
    <t>10.자기결정활동</t>
    <phoneticPr fontId="21" type="noConversion"/>
  </si>
  <si>
    <t>11.꼼지락</t>
    <phoneticPr fontId="21" type="noConversion"/>
  </si>
  <si>
    <t>12.주말여가프로그램(토요일토요일은즐거워)</t>
    <phoneticPr fontId="21" type="noConversion"/>
  </si>
  <si>
    <t>2)프로그램비(시보조금)</t>
    <phoneticPr fontId="21" type="noConversion"/>
  </si>
  <si>
    <t>13.토탈공예</t>
    <phoneticPr fontId="21" type="noConversion"/>
  </si>
  <si>
    <t>남동구청평생교육과</t>
    <phoneticPr fontId="21" type="noConversion"/>
  </si>
  <si>
    <t>14.노래교실</t>
    <phoneticPr fontId="21" type="noConversion"/>
  </si>
  <si>
    <t>2)프로그램비</t>
    <phoneticPr fontId="21" type="noConversion"/>
  </si>
  <si>
    <t>15.볼링</t>
    <phoneticPr fontId="21" type="noConversion"/>
  </si>
  <si>
    <t>16.장애인가족지원</t>
    <phoneticPr fontId="21" type="noConversion"/>
  </si>
  <si>
    <t>1)가족애발견(자부담)</t>
    <phoneticPr fontId="21" type="noConversion"/>
  </si>
  <si>
    <t>2)가족애발견(지원금)</t>
    <phoneticPr fontId="21" type="noConversion"/>
  </si>
  <si>
    <t>17.방학교실</t>
    <phoneticPr fontId="21" type="noConversion"/>
  </si>
  <si>
    <t>18.장애인식개선교육</t>
    <phoneticPr fontId="21" type="noConversion"/>
  </si>
  <si>
    <t>19.일상생활훈련실관리비</t>
    <phoneticPr fontId="21" type="noConversion"/>
  </si>
  <si>
    <t>냉장고포함</t>
    <phoneticPr fontId="21" type="noConversion"/>
  </si>
  <si>
    <t>20.부모교육</t>
    <phoneticPr fontId="21" type="noConversion"/>
  </si>
  <si>
    <t>21.연구개발</t>
    <phoneticPr fontId="21" type="noConversion"/>
  </si>
  <si>
    <t>2)사무용품</t>
    <phoneticPr fontId="21" type="noConversion"/>
  </si>
  <si>
    <t>3)복사용지</t>
    <phoneticPr fontId="21" type="noConversion"/>
  </si>
  <si>
    <t>4)전산소모품</t>
    <phoneticPr fontId="21" type="noConversion"/>
  </si>
  <si>
    <t>수용비 및 수수료</t>
    <phoneticPr fontId="21" type="noConversion"/>
  </si>
  <si>
    <t>기타시설 보수비</t>
    <phoneticPr fontId="21" type="noConversion"/>
  </si>
  <si>
    <t xml:space="preserve">1. 음악재활 </t>
    <phoneticPr fontId="21" type="noConversion"/>
  </si>
  <si>
    <t>1) 프로그램 진행비</t>
    <phoneticPr fontId="21" type="noConversion"/>
  </si>
  <si>
    <t>2) 교구교재구입비</t>
    <phoneticPr fontId="21" type="noConversion"/>
  </si>
  <si>
    <t>2. 언어재활</t>
    <phoneticPr fontId="21" type="noConversion"/>
  </si>
  <si>
    <t>1) 교구교재 구입비</t>
    <phoneticPr fontId="21" type="noConversion"/>
  </si>
  <si>
    <t>2) 프로그램 진행비</t>
    <phoneticPr fontId="21" type="noConversion"/>
  </si>
  <si>
    <t>인건비</t>
    <phoneticPr fontId="21" type="noConversion"/>
  </si>
  <si>
    <t>운영비</t>
    <phoneticPr fontId="21" type="noConversion"/>
  </si>
  <si>
    <t>시 100%</t>
    <phoneticPr fontId="21" type="noConversion"/>
  </si>
  <si>
    <t>시 50%,구 50%</t>
    <phoneticPr fontId="21" type="noConversion"/>
  </si>
  <si>
    <t>인건비(시 50%, 구 50%)</t>
    <phoneticPr fontId="21" type="noConversion"/>
  </si>
  <si>
    <t>운영비(시 50%, 구 50%)</t>
    <phoneticPr fontId="21" type="noConversion"/>
  </si>
  <si>
    <t>사업비(시 50%, 구 50%)</t>
    <phoneticPr fontId="21" type="noConversion"/>
  </si>
  <si>
    <t>인건비 보조금(시 100%)</t>
    <phoneticPr fontId="21" type="noConversion"/>
  </si>
  <si>
    <t>운영비 보조금(시 100%)</t>
    <phoneticPr fontId="21" type="noConversion"/>
  </si>
  <si>
    <t>사업비 보조금(시 100%)</t>
    <phoneticPr fontId="21" type="noConversion"/>
  </si>
  <si>
    <t>두루미사업 보조금(시 100%)</t>
    <phoneticPr fontId="21" type="noConversion"/>
  </si>
  <si>
    <t>황사마스크구입(시 100%)</t>
    <phoneticPr fontId="21" type="noConversion"/>
  </si>
  <si>
    <t>이월금(활동지원사업)</t>
    <phoneticPr fontId="21" type="noConversion"/>
  </si>
  <si>
    <t>1) 주거환경개선서비스(물품지원비)</t>
    <phoneticPr fontId="21" type="noConversion"/>
  </si>
  <si>
    <t>2) 주거환경개선서비스(프로그램운영비)</t>
    <phoneticPr fontId="21" type="noConversion"/>
  </si>
  <si>
    <t>비지정후원금</t>
    <phoneticPr fontId="21" type="noConversion"/>
  </si>
  <si>
    <t>1) 소모품 구입비</t>
    <phoneticPr fontId="21" type="noConversion"/>
  </si>
  <si>
    <t>2) 진단도구 구입비</t>
    <phoneticPr fontId="21" type="noConversion"/>
  </si>
  <si>
    <t>2. 자립지원계획회의</t>
    <phoneticPr fontId="21" type="noConversion"/>
  </si>
  <si>
    <t>3. 찾아가는 발달평가</t>
    <phoneticPr fontId="21" type="noConversion"/>
  </si>
  <si>
    <t>1) 진단도구 구입비</t>
    <phoneticPr fontId="21" type="noConversion"/>
  </si>
  <si>
    <t xml:space="preserve">                  기념품비</t>
    <phoneticPr fontId="21" type="noConversion"/>
  </si>
  <si>
    <t>3) 노인무료급식사업 주부식-보조금</t>
    <phoneticPr fontId="21" type="noConversion"/>
  </si>
  <si>
    <t>권기현</t>
    <phoneticPr fontId="21" type="noConversion"/>
  </si>
  <si>
    <t>직원명</t>
    <phoneticPr fontId="21" type="noConversion"/>
  </si>
  <si>
    <t>첫째</t>
    <phoneticPr fontId="21" type="noConversion"/>
  </si>
  <si>
    <t>부모</t>
    <phoneticPr fontId="21" type="noConversion"/>
  </si>
  <si>
    <t>배우자</t>
    <phoneticPr fontId="21" type="noConversion"/>
  </si>
  <si>
    <t>둘째</t>
    <phoneticPr fontId="21" type="noConversion"/>
  </si>
  <si>
    <t>셋째</t>
    <phoneticPr fontId="21" type="noConversion"/>
  </si>
  <si>
    <t>최중진</t>
    <phoneticPr fontId="21" type="noConversion"/>
  </si>
  <si>
    <t>정승영</t>
    <phoneticPr fontId="21" type="noConversion"/>
  </si>
  <si>
    <t>강명진</t>
    <phoneticPr fontId="21" type="noConversion"/>
  </si>
  <si>
    <t>박성묵</t>
    <phoneticPr fontId="21" type="noConversion"/>
  </si>
  <si>
    <t>임현주</t>
    <phoneticPr fontId="21" type="noConversion"/>
  </si>
  <si>
    <t>김효중</t>
    <phoneticPr fontId="21" type="noConversion"/>
  </si>
  <si>
    <t>전진영</t>
    <phoneticPr fontId="21" type="noConversion"/>
  </si>
  <si>
    <t>임은주</t>
    <phoneticPr fontId="21" type="noConversion"/>
  </si>
  <si>
    <t>박은영</t>
    <phoneticPr fontId="21" type="noConversion"/>
  </si>
  <si>
    <t>고형식</t>
    <phoneticPr fontId="21" type="noConversion"/>
  </si>
  <si>
    <t>최보람</t>
    <phoneticPr fontId="21" type="noConversion"/>
  </si>
  <si>
    <t>고광원</t>
    <phoneticPr fontId="21" type="noConversion"/>
  </si>
  <si>
    <t>전기훈</t>
    <phoneticPr fontId="21" type="noConversion"/>
  </si>
  <si>
    <t>윤혜림</t>
    <phoneticPr fontId="21" type="noConversion"/>
  </si>
  <si>
    <t>임주성</t>
    <phoneticPr fontId="21" type="noConversion"/>
  </si>
  <si>
    <t>임승철</t>
    <phoneticPr fontId="21" type="noConversion"/>
  </si>
  <si>
    <t>차정섭</t>
    <phoneticPr fontId="21" type="noConversion"/>
  </si>
  <si>
    <t>정은수</t>
    <phoneticPr fontId="21" type="noConversion"/>
  </si>
  <si>
    <t>윤영미</t>
    <phoneticPr fontId="21" type="noConversion"/>
  </si>
  <si>
    <t>유명현</t>
    <phoneticPr fontId="21" type="noConversion"/>
  </si>
  <si>
    <t>변새봄</t>
    <phoneticPr fontId="21" type="noConversion"/>
  </si>
  <si>
    <t>근무월</t>
    <phoneticPr fontId="21" type="noConversion"/>
  </si>
  <si>
    <t>금액</t>
    <phoneticPr fontId="21" type="noConversion"/>
  </si>
  <si>
    <t>황사마스크구입비</t>
    <phoneticPr fontId="21" type="noConversion"/>
  </si>
  <si>
    <t>후원금(CMS) 사용료</t>
    <phoneticPr fontId="21" type="noConversion"/>
  </si>
  <si>
    <t>후원금(CMS) 납부수수료</t>
    <phoneticPr fontId="21" type="noConversion"/>
  </si>
  <si>
    <t>전기요금 본관,별관</t>
    <phoneticPr fontId="21" type="noConversion"/>
  </si>
  <si>
    <t>상하수도요금 본관,별관</t>
    <phoneticPr fontId="21" type="noConversion"/>
  </si>
  <si>
    <t>도시가스 본관,별관</t>
    <phoneticPr fontId="21" type="noConversion"/>
  </si>
  <si>
    <t>인터넷 사용료  본관,별관</t>
    <phoneticPr fontId="21" type="noConversion"/>
  </si>
  <si>
    <t>화재보험 본관, 별관</t>
    <phoneticPr fontId="21" type="noConversion"/>
  </si>
  <si>
    <t>가스보험 본관, 별관</t>
    <phoneticPr fontId="21" type="noConversion"/>
  </si>
  <si>
    <t>본관 중앙 계단 창호 교체공사</t>
    <phoneticPr fontId="21" type="noConversion"/>
  </si>
  <si>
    <t>별관 냉방기 수리 공사</t>
    <phoneticPr fontId="21" type="noConversion"/>
  </si>
  <si>
    <t>본관 옥상 냉각탑 교체 공사</t>
    <phoneticPr fontId="21" type="noConversion"/>
  </si>
  <si>
    <t>본관 지하물탱크 2호기 교체 공사</t>
    <phoneticPr fontId="21" type="noConversion"/>
  </si>
  <si>
    <t>사무가구 및 장비구입</t>
    <phoneticPr fontId="21" type="noConversion"/>
  </si>
  <si>
    <t>물탱크 청소비</t>
    <phoneticPr fontId="21" type="noConversion"/>
  </si>
  <si>
    <t>정화조 청소비</t>
    <phoneticPr fontId="21" type="noConversion"/>
  </si>
  <si>
    <t>유류비</t>
    <phoneticPr fontId="21" type="noConversion"/>
  </si>
  <si>
    <t>차량보험료 모닝(36루 3996)</t>
    <phoneticPr fontId="21" type="noConversion"/>
  </si>
  <si>
    <t xml:space="preserve">           뉴모닝(55마1716)</t>
    <phoneticPr fontId="21" type="noConversion"/>
  </si>
  <si>
    <t xml:space="preserve">           스타렉스특장(73보5995)</t>
    <phoneticPr fontId="21" type="noConversion"/>
  </si>
  <si>
    <t>자동차세 (3대)</t>
    <phoneticPr fontId="21" type="noConversion"/>
  </si>
  <si>
    <t>영업배상책임보험 본관, 별관</t>
    <phoneticPr fontId="21" type="noConversion"/>
  </si>
  <si>
    <t>차량보험료 34인승버스(73구9478)</t>
    <phoneticPr fontId="21" type="noConversion"/>
  </si>
  <si>
    <t>자동차세  4대</t>
    <phoneticPr fontId="21" type="noConversion"/>
  </si>
  <si>
    <t>환경개선부담금 차량(2대)</t>
    <phoneticPr fontId="21" type="noConversion"/>
  </si>
  <si>
    <t>인천사회복지협의회 협회비</t>
    <phoneticPr fontId="21" type="noConversion"/>
  </si>
  <si>
    <t>3. 언어재활</t>
  </si>
  <si>
    <t>1) 교구교재 구입비(개별)</t>
  </si>
  <si>
    <t>2) 프로그램 진행비(개별)</t>
    <phoneticPr fontId="21" type="noConversion"/>
  </si>
  <si>
    <t>3) 우편발송비</t>
    <phoneticPr fontId="21" type="noConversion"/>
  </si>
  <si>
    <t>1) 프로그램 진행비</t>
    <phoneticPr fontId="21" type="noConversion"/>
  </si>
  <si>
    <t>2) 간담회비</t>
    <phoneticPr fontId="21" type="noConversion"/>
  </si>
  <si>
    <t>1) 프로그램 진행비Ⅰ</t>
    <phoneticPr fontId="21" type="noConversion"/>
  </si>
  <si>
    <t>2) 프로그램 진행비Ⅱ</t>
    <phoneticPr fontId="21" type="noConversion"/>
  </si>
  <si>
    <t>3) 교구교재 구입비</t>
    <phoneticPr fontId="21" type="noConversion"/>
  </si>
  <si>
    <t>4) 간담회비</t>
    <phoneticPr fontId="21" type="noConversion"/>
  </si>
  <si>
    <t>5) 대회출전 진행비</t>
    <phoneticPr fontId="21" type="noConversion"/>
  </si>
  <si>
    <t>언어재활(개별)</t>
  </si>
  <si>
    <t>지정후원금-기능향상2</t>
    <phoneticPr fontId="21" type="noConversion"/>
  </si>
  <si>
    <t>기능향상지원사업</t>
    <phoneticPr fontId="21" type="noConversion"/>
  </si>
  <si>
    <t>기능향상지원</t>
    <phoneticPr fontId="21" type="noConversion"/>
  </si>
  <si>
    <t>4. 그룹언어재활(어울림 소통교실)</t>
    <phoneticPr fontId="21" type="noConversion"/>
  </si>
  <si>
    <t>5. 그룹수중물리재활(한걸음 수영교실)</t>
    <phoneticPr fontId="21" type="noConversion"/>
  </si>
  <si>
    <t>엄마랑 아기랑-접수비</t>
    <phoneticPr fontId="21" type="noConversion"/>
  </si>
  <si>
    <t>1) 교구교재 구입비</t>
    <phoneticPr fontId="21" type="noConversion"/>
  </si>
  <si>
    <t>2) 프로그램 진행비</t>
    <phoneticPr fontId="21" type="noConversion"/>
  </si>
  <si>
    <t>3) 평가지 구입비</t>
    <phoneticPr fontId="21" type="noConversion"/>
  </si>
  <si>
    <t>3) 우편발송비</t>
    <phoneticPr fontId="21" type="noConversion"/>
  </si>
  <si>
    <t>4) 전시회 진행비</t>
    <phoneticPr fontId="21" type="noConversion"/>
  </si>
  <si>
    <t>3. 특수교육</t>
    <phoneticPr fontId="21" type="noConversion"/>
  </si>
  <si>
    <t>1) 교구교재구입비</t>
    <phoneticPr fontId="21" type="noConversion"/>
  </si>
  <si>
    <t>2) 프로그램비</t>
    <phoneticPr fontId="21" type="noConversion"/>
  </si>
  <si>
    <t>4. 작업재활</t>
    <phoneticPr fontId="21" type="noConversion"/>
  </si>
  <si>
    <t>1) 작업재활 교재구입비</t>
    <phoneticPr fontId="21" type="noConversion"/>
  </si>
  <si>
    <t>2) 감각통합 교구구입비</t>
    <phoneticPr fontId="21" type="noConversion"/>
  </si>
  <si>
    <t>3) 작업재활 프로그램비</t>
    <phoneticPr fontId="21" type="noConversion"/>
  </si>
  <si>
    <t>4) 감각통합 소모품비</t>
    <phoneticPr fontId="21" type="noConversion"/>
  </si>
  <si>
    <t>5) 우편발송비</t>
    <phoneticPr fontId="21" type="noConversion"/>
  </si>
  <si>
    <t>5. 엄마랑 아기랑</t>
    <phoneticPr fontId="21" type="noConversion"/>
  </si>
  <si>
    <t>1) 프로그램 진행비</t>
    <phoneticPr fontId="21" type="noConversion"/>
  </si>
  <si>
    <t>6. 교육전시회</t>
    <phoneticPr fontId="21" type="noConversion"/>
  </si>
  <si>
    <t>7. 연구개발비</t>
    <phoneticPr fontId="21" type="noConversion"/>
  </si>
  <si>
    <t>사무기기(팩스밀리, 복사기등)</t>
    <phoneticPr fontId="21" type="noConversion"/>
  </si>
  <si>
    <t>(회계기간 : 2019년 1월 ~ 12월)</t>
    <phoneticPr fontId="57" type="noConversion"/>
  </si>
  <si>
    <t>기능향상지원사업</t>
    <phoneticPr fontId="21" type="noConversion"/>
  </si>
  <si>
    <t>승합차</t>
    <phoneticPr fontId="21" type="noConversion"/>
  </si>
  <si>
    <t>승합차 취득세</t>
    <phoneticPr fontId="21" type="noConversion"/>
  </si>
  <si>
    <t>소방설비 및 시설 설비 공사</t>
    <phoneticPr fontId="21" type="noConversion"/>
  </si>
  <si>
    <t>2층 물리재활 및 특수체육실 천정교체공사</t>
    <phoneticPr fontId="21" type="noConversion"/>
  </si>
  <si>
    <t>본관, 별관 페인트 및 방수공사</t>
    <phoneticPr fontId="21" type="noConversion"/>
  </si>
  <si>
    <t>4) 특화사업 - 비루고개 축제</t>
    <phoneticPr fontId="21" type="noConversion"/>
  </si>
  <si>
    <t>5) 이용인 동아리 지원</t>
    <phoneticPr fontId="21" type="noConversion"/>
  </si>
  <si>
    <t>- 핸드벨 동아리 강사비 및 진행비</t>
    <phoneticPr fontId="21" type="noConversion"/>
  </si>
  <si>
    <t>사무기기(백업장비)</t>
    <phoneticPr fontId="21" type="noConversion"/>
  </si>
  <si>
    <t>10. 직업지원 신규프로그램비</t>
    <phoneticPr fontId="21" type="noConversion"/>
  </si>
  <si>
    <t>황선정</t>
    <phoneticPr fontId="21" type="noConversion"/>
  </si>
  <si>
    <t>이용임</t>
    <phoneticPr fontId="21" type="noConversion"/>
  </si>
  <si>
    <t>183시간</t>
    <phoneticPr fontId="21" type="noConversion"/>
  </si>
  <si>
    <t>조리사(7시간)</t>
    <phoneticPr fontId="21" type="noConversion"/>
  </si>
  <si>
    <t>(3.5시간)</t>
    <phoneticPr fontId="21" type="noConversion"/>
  </si>
  <si>
    <t>장애인고용</t>
    <phoneticPr fontId="21" type="noConversion"/>
  </si>
  <si>
    <t>1) 수중치료강좌 진행비</t>
    <phoneticPr fontId="21" type="noConversion"/>
  </si>
  <si>
    <t>2) 실습비</t>
    <phoneticPr fontId="21" type="noConversion"/>
  </si>
  <si>
    <t>직책보조비</t>
    <phoneticPr fontId="21" type="noConversion"/>
  </si>
  <si>
    <t>14/15</t>
    <phoneticPr fontId="21" type="noConversion"/>
  </si>
  <si>
    <t>6) 여과제 교체비</t>
    <phoneticPr fontId="21" type="noConversion"/>
  </si>
  <si>
    <t>7) 방과후 우편발송비</t>
    <phoneticPr fontId="21" type="noConversion"/>
  </si>
  <si>
    <t>6. 팀공통사업</t>
    <phoneticPr fontId="21" type="noConversion"/>
  </si>
  <si>
    <t>세입</t>
    <phoneticPr fontId="57" type="noConversion"/>
  </si>
  <si>
    <t>세출</t>
    <phoneticPr fontId="57" type="noConversion"/>
  </si>
  <si>
    <t>구분</t>
    <phoneticPr fontId="57" type="noConversion"/>
  </si>
  <si>
    <t>2018년 예산</t>
    <phoneticPr fontId="57" type="noConversion"/>
  </si>
  <si>
    <t>2019년 본예산</t>
    <phoneticPr fontId="57" type="noConversion"/>
  </si>
  <si>
    <t>1차추경예산</t>
    <phoneticPr fontId="21" type="noConversion"/>
  </si>
  <si>
    <t>2차추경예산</t>
    <phoneticPr fontId="21" type="noConversion"/>
  </si>
  <si>
    <t>3차추경예산</t>
    <phoneticPr fontId="21" type="noConversion"/>
  </si>
  <si>
    <t>증감</t>
    <phoneticPr fontId="57" type="noConversion"/>
  </si>
  <si>
    <t>구분</t>
    <phoneticPr fontId="57" type="noConversion"/>
  </si>
  <si>
    <t>2018년 예산</t>
    <phoneticPr fontId="57" type="noConversion"/>
  </si>
  <si>
    <t>2019년 본예산</t>
    <phoneticPr fontId="57" type="noConversion"/>
  </si>
  <si>
    <t>1차추경예산</t>
    <phoneticPr fontId="21" type="noConversion"/>
  </si>
  <si>
    <t>2차추경예산</t>
    <phoneticPr fontId="21" type="noConversion"/>
  </si>
  <si>
    <t>3차추경예산</t>
    <phoneticPr fontId="21" type="noConversion"/>
  </si>
  <si>
    <t>합계</t>
    <phoneticPr fontId="57" type="noConversion"/>
  </si>
  <si>
    <t>사업수입</t>
    <phoneticPr fontId="57" type="noConversion"/>
  </si>
  <si>
    <t>인건비</t>
    <phoneticPr fontId="57" type="noConversion"/>
  </si>
  <si>
    <t>운영보조금</t>
    <phoneticPr fontId="57" type="noConversion"/>
  </si>
  <si>
    <t>업무추진비</t>
    <phoneticPr fontId="57" type="noConversion"/>
  </si>
  <si>
    <t>기타보조금수입</t>
    <phoneticPr fontId="57" type="noConversion"/>
  </si>
  <si>
    <t>운영비</t>
    <phoneticPr fontId="57" type="noConversion"/>
  </si>
  <si>
    <t>후원금수입</t>
    <phoneticPr fontId="57" type="noConversion"/>
  </si>
  <si>
    <t>재산조성비</t>
    <phoneticPr fontId="57" type="noConversion"/>
  </si>
  <si>
    <t>전입금</t>
    <phoneticPr fontId="57" type="noConversion"/>
  </si>
  <si>
    <t>사업비</t>
    <phoneticPr fontId="57" type="noConversion"/>
  </si>
  <si>
    <t>이월금</t>
    <phoneticPr fontId="57" type="noConversion"/>
  </si>
  <si>
    <t>예비비</t>
    <phoneticPr fontId="57" type="noConversion"/>
  </si>
  <si>
    <t>기타수입</t>
    <phoneticPr fontId="57" type="noConversion"/>
  </si>
  <si>
    <t>반환금</t>
    <phoneticPr fontId="57" type="noConversion"/>
  </si>
  <si>
    <t>세            입</t>
    <phoneticPr fontId="57" type="noConversion"/>
  </si>
  <si>
    <t>세            출</t>
    <phoneticPr fontId="57" type="noConversion"/>
  </si>
  <si>
    <t>항  목</t>
    <phoneticPr fontId="57" type="noConversion"/>
  </si>
  <si>
    <t>시설명</t>
    <phoneticPr fontId="57" type="noConversion"/>
  </si>
  <si>
    <t>2018년 예산액</t>
    <phoneticPr fontId="57" type="noConversion"/>
  </si>
  <si>
    <t>2019년 예산액</t>
    <phoneticPr fontId="57" type="noConversion"/>
  </si>
  <si>
    <t>1차추경예산액</t>
    <phoneticPr fontId="57" type="noConversion"/>
  </si>
  <si>
    <t>2차추경예산액</t>
    <phoneticPr fontId="57" type="noConversion"/>
  </si>
  <si>
    <t>3차추경예산액</t>
    <phoneticPr fontId="57" type="noConversion"/>
  </si>
  <si>
    <t>증감</t>
    <phoneticPr fontId="21" type="noConversion"/>
  </si>
  <si>
    <t>증감사유</t>
    <phoneticPr fontId="21" type="noConversion"/>
  </si>
  <si>
    <t>항  목</t>
    <phoneticPr fontId="57" type="noConversion"/>
  </si>
  <si>
    <t>세입예산</t>
    <phoneticPr fontId="57" type="noConversion"/>
  </si>
  <si>
    <t>총계</t>
    <phoneticPr fontId="57" type="noConversion"/>
  </si>
  <si>
    <t>세출예산</t>
    <phoneticPr fontId="57" type="noConversion"/>
  </si>
  <si>
    <t>복지관</t>
    <phoneticPr fontId="57" type="noConversion"/>
  </si>
  <si>
    <t>재가복지</t>
    <phoneticPr fontId="57" type="noConversion"/>
  </si>
  <si>
    <t>수중재활치료</t>
    <phoneticPr fontId="57" type="noConversion"/>
  </si>
  <si>
    <t>특별운송사업</t>
    <phoneticPr fontId="57" type="noConversion"/>
  </si>
  <si>
    <t>재활치료사업</t>
    <phoneticPr fontId="57" type="noConversion"/>
  </si>
  <si>
    <t>소  계</t>
    <phoneticPr fontId="57" type="noConversion"/>
  </si>
  <si>
    <t>인건비</t>
    <phoneticPr fontId="57" type="noConversion"/>
  </si>
  <si>
    <t>경상보조금</t>
    <phoneticPr fontId="57" type="noConversion"/>
  </si>
  <si>
    <t>업무추진비</t>
    <phoneticPr fontId="57" type="noConversion"/>
  </si>
  <si>
    <t>기타보조금</t>
    <phoneticPr fontId="57" type="noConversion"/>
  </si>
  <si>
    <t>운영비</t>
    <phoneticPr fontId="57" type="noConversion"/>
  </si>
  <si>
    <t>후원금</t>
    <phoneticPr fontId="57" type="noConversion"/>
  </si>
  <si>
    <t>재산조성비</t>
    <phoneticPr fontId="57" type="noConversion"/>
  </si>
  <si>
    <t>법인전입금</t>
    <phoneticPr fontId="57" type="noConversion"/>
  </si>
  <si>
    <t>이월금</t>
    <phoneticPr fontId="57" type="noConversion"/>
  </si>
  <si>
    <t>잡수입</t>
    <phoneticPr fontId="57" type="noConversion"/>
  </si>
  <si>
    <t>이월금(땀방울농장사업)</t>
    <phoneticPr fontId="21" type="noConversion"/>
  </si>
  <si>
    <t>2019년도</t>
  </si>
  <si>
    <t>본예산(B)</t>
  </si>
  <si>
    <t>복지포인트 보조금(시 100%)</t>
    <phoneticPr fontId="21" type="noConversion"/>
  </si>
  <si>
    <t>7. 수중재활 전문인력양성사업</t>
    <phoneticPr fontId="21" type="noConversion"/>
  </si>
  <si>
    <t>8. 아쿠아피트니스</t>
    <phoneticPr fontId="21" type="noConversion"/>
  </si>
  <si>
    <t>1) 프로그램진행비</t>
    <phoneticPr fontId="21" type="noConversion"/>
  </si>
  <si>
    <t>- 공연 준비비 및 공연비</t>
    <phoneticPr fontId="21" type="noConversion"/>
  </si>
  <si>
    <t>2) 환경복원 활동비</t>
    <phoneticPr fontId="21" type="noConversion"/>
  </si>
  <si>
    <t>수중재활실 순환부스타펌프 교체공사</t>
    <phoneticPr fontId="21" type="noConversion"/>
  </si>
  <si>
    <t>도서구입비</t>
    <phoneticPr fontId="21" type="noConversion"/>
  </si>
  <si>
    <t>4) 자조모임 운영비</t>
    <phoneticPr fontId="21" type="noConversion"/>
  </si>
  <si>
    <t>5) 재가장애인나들이</t>
    <phoneticPr fontId="21" type="noConversion"/>
  </si>
  <si>
    <t>6) 디딤돌운동실 유지보수비</t>
    <phoneticPr fontId="21" type="noConversion"/>
  </si>
  <si>
    <t>7) 디딤돌운동실 장비구입비</t>
    <phoneticPr fontId="21" type="noConversion"/>
  </si>
  <si>
    <t>기관운영 제경비</t>
    <phoneticPr fontId="21" type="noConversion"/>
  </si>
  <si>
    <t>복지포인트</t>
    <phoneticPr fontId="21" type="noConversion"/>
  </si>
  <si>
    <t>자동차등록증 대표자변경 등록면허세</t>
    <phoneticPr fontId="21" type="noConversion"/>
  </si>
  <si>
    <t>손동훈</t>
    <phoneticPr fontId="21" type="noConversion"/>
  </si>
  <si>
    <t>최중진</t>
    <phoneticPr fontId="21" type="noConversion"/>
  </si>
  <si>
    <t>민광선</t>
    <phoneticPr fontId="21" type="noConversion"/>
  </si>
  <si>
    <t>지동혁</t>
    <phoneticPr fontId="21" type="noConversion"/>
  </si>
  <si>
    <t>미술심리지원비</t>
    <phoneticPr fontId="21" type="noConversion"/>
  </si>
  <si>
    <t>지정후원금-직업지원(이주미,강명진,이정진)</t>
    <phoneticPr fontId="21" type="noConversion"/>
  </si>
  <si>
    <t>5) 작업훈련비</t>
    <phoneticPr fontId="21" type="noConversion"/>
  </si>
  <si>
    <t>- 작업비</t>
    <phoneticPr fontId="21" type="noConversion"/>
  </si>
  <si>
    <t>- 직무훈련비</t>
    <phoneticPr fontId="21" type="noConversion"/>
  </si>
  <si>
    <t>복지포인트(시 100%)</t>
    <phoneticPr fontId="21" type="noConversion"/>
  </si>
  <si>
    <t>복지점수</t>
    <phoneticPr fontId="21" type="noConversion"/>
  </si>
  <si>
    <t>본예산(A)</t>
    <phoneticPr fontId="21" type="noConversion"/>
  </si>
  <si>
    <t>전문직 배상책임보험</t>
    <phoneticPr fontId="21" type="noConversion"/>
  </si>
  <si>
    <t>본예산(A)</t>
    <phoneticPr fontId="21" type="noConversion"/>
  </si>
  <si>
    <t>본예산(A)</t>
    <phoneticPr fontId="21" type="noConversion"/>
  </si>
  <si>
    <t>(단위:원)</t>
    <phoneticPr fontId="21" type="noConversion"/>
  </si>
  <si>
    <t>별관 온수보일러 교체공사</t>
    <phoneticPr fontId="21" type="noConversion"/>
  </si>
  <si>
    <t>(단위 : 원)</t>
    <phoneticPr fontId="21" type="noConversion"/>
  </si>
  <si>
    <t>(단위:원)</t>
    <phoneticPr fontId="21" type="noConversion"/>
  </si>
  <si>
    <t>(단위 : 원)</t>
    <phoneticPr fontId="21" type="noConversion"/>
  </si>
  <si>
    <t>313</t>
    <phoneticPr fontId="21" type="noConversion"/>
  </si>
  <si>
    <t>면접위원회 참석수당</t>
    <phoneticPr fontId="21" type="noConversion"/>
  </si>
  <si>
    <t>위원회 참석수당</t>
    <phoneticPr fontId="21" type="noConversion"/>
  </si>
  <si>
    <t>장미</t>
    <phoneticPr fontId="21" type="noConversion"/>
  </si>
  <si>
    <t>① 정부보조금 1,840,032,000원</t>
    <phoneticPr fontId="21" type="noConversion"/>
  </si>
  <si>
    <t>⑥ 예비비 20,641,148원</t>
    <phoneticPr fontId="21" type="noConversion"/>
  </si>
  <si>
    <t>인건비 및 운영비(시비 50%)</t>
    <phoneticPr fontId="21" type="noConversion"/>
  </si>
  <si>
    <t>인건비 및 운영비(구비 50%)</t>
    <phoneticPr fontId="21" type="noConversion"/>
  </si>
  <si>
    <t>5/6</t>
    <phoneticPr fontId="21" type="noConversion"/>
  </si>
  <si>
    <t>6/7</t>
    <phoneticPr fontId="21" type="noConversion"/>
  </si>
  <si>
    <t>2019년 남장애인종합복지관 임직원보수일람표(연장근로수당포함-매월8시간)</t>
    <phoneticPr fontId="21" type="noConversion"/>
  </si>
  <si>
    <t>(단위 : 원)</t>
    <phoneticPr fontId="21" type="noConversion"/>
  </si>
  <si>
    <t>연번</t>
    <phoneticPr fontId="21" type="noConversion"/>
  </si>
  <si>
    <t>시설명</t>
    <phoneticPr fontId="21" type="noConversion"/>
  </si>
  <si>
    <t>성명</t>
    <phoneticPr fontId="21" type="noConversion"/>
  </si>
  <si>
    <t>직위</t>
    <phoneticPr fontId="21" type="noConversion"/>
  </si>
  <si>
    <t>직종(직책)</t>
    <phoneticPr fontId="21" type="noConversion"/>
  </si>
  <si>
    <t>호봉</t>
    <phoneticPr fontId="21" type="noConversion"/>
  </si>
  <si>
    <t>인건비 계</t>
    <phoneticPr fontId="21" type="noConversion"/>
  </si>
  <si>
    <t>본봉</t>
    <phoneticPr fontId="21" type="noConversion"/>
  </si>
  <si>
    <t>월</t>
    <phoneticPr fontId="21" type="noConversion"/>
  </si>
  <si>
    <t>급여</t>
    <phoneticPr fontId="21" type="noConversion"/>
  </si>
  <si>
    <t>명절휴가비</t>
    <phoneticPr fontId="21" type="noConversion"/>
  </si>
  <si>
    <t>임금보존비</t>
    <phoneticPr fontId="21" type="noConversion"/>
  </si>
  <si>
    <t>가족수당</t>
    <phoneticPr fontId="21" type="noConversion"/>
  </si>
  <si>
    <t>연장근로수당</t>
    <phoneticPr fontId="21" type="noConversion"/>
  </si>
  <si>
    <t>4대보험</t>
    <phoneticPr fontId="21" type="noConversion"/>
  </si>
  <si>
    <t>퇴직적립금</t>
    <phoneticPr fontId="21" type="noConversion"/>
  </si>
  <si>
    <t>직책보조비</t>
    <phoneticPr fontId="21" type="noConversion"/>
  </si>
  <si>
    <t>특별휴가비</t>
    <phoneticPr fontId="21" type="noConversion"/>
  </si>
  <si>
    <t>비고
(승급월)</t>
    <phoneticPr fontId="21" type="noConversion"/>
  </si>
  <si>
    <t>계</t>
    <phoneticPr fontId="21" type="noConversion"/>
  </si>
  <si>
    <t>복지관 소계</t>
    <phoneticPr fontId="21" type="noConversion"/>
  </si>
  <si>
    <t>손동훈</t>
    <phoneticPr fontId="21" type="noConversion"/>
  </si>
  <si>
    <t>일반직</t>
    <phoneticPr fontId="21" type="noConversion"/>
  </si>
  <si>
    <t>관장(관장)</t>
    <phoneticPr fontId="21" type="noConversion"/>
  </si>
  <si>
    <t>6/7</t>
    <phoneticPr fontId="21" type="noConversion"/>
  </si>
  <si>
    <t>남동장애인종합복지관</t>
    <phoneticPr fontId="21" type="noConversion"/>
  </si>
  <si>
    <t>장미</t>
    <phoneticPr fontId="21" type="noConversion"/>
  </si>
  <si>
    <t>4급</t>
    <phoneticPr fontId="21" type="noConversion"/>
  </si>
  <si>
    <t>5/6</t>
    <phoneticPr fontId="21" type="noConversion"/>
  </si>
  <si>
    <t>최중진</t>
    <phoneticPr fontId="21" type="noConversion"/>
  </si>
  <si>
    <t>사무국장(사무국장)</t>
    <phoneticPr fontId="21" type="noConversion"/>
  </si>
  <si>
    <t>21/22</t>
    <phoneticPr fontId="21" type="noConversion"/>
  </si>
  <si>
    <t>정승영</t>
    <phoneticPr fontId="21" type="noConversion"/>
  </si>
  <si>
    <t>일반직</t>
    <phoneticPr fontId="21" type="noConversion"/>
  </si>
  <si>
    <r>
      <t>1</t>
    </r>
    <r>
      <rPr>
        <sz val="10"/>
        <rFont val="돋움"/>
        <family val="3"/>
        <charset val="129"/>
      </rPr>
      <t>급</t>
    </r>
    <r>
      <rPr>
        <sz val="10"/>
        <rFont val="Arial Narrow"/>
        <family val="2"/>
      </rPr>
      <t>(</t>
    </r>
    <r>
      <rPr>
        <sz val="10"/>
        <rFont val="돋움"/>
        <family val="3"/>
        <charset val="129"/>
      </rPr>
      <t>부장)</t>
    </r>
    <phoneticPr fontId="21" type="noConversion"/>
  </si>
  <si>
    <t>25/26</t>
    <phoneticPr fontId="21" type="noConversion"/>
  </si>
  <si>
    <r>
      <t>2</t>
    </r>
    <r>
      <rPr>
        <sz val="10"/>
        <rFont val="돋움"/>
        <family val="3"/>
        <charset val="129"/>
      </rPr>
      <t>급</t>
    </r>
    <r>
      <rPr>
        <sz val="10"/>
        <rFont val="Arial Narrow"/>
        <family val="2"/>
      </rPr>
      <t>(</t>
    </r>
    <r>
      <rPr>
        <sz val="10"/>
        <rFont val="돋움"/>
        <family val="3"/>
        <charset val="129"/>
      </rPr>
      <t>팀장)</t>
    </r>
    <phoneticPr fontId="21" type="noConversion"/>
  </si>
  <si>
    <t>20/21</t>
    <phoneticPr fontId="21" type="noConversion"/>
  </si>
  <si>
    <t>강명진</t>
    <phoneticPr fontId="21" type="noConversion"/>
  </si>
  <si>
    <r>
      <t>2</t>
    </r>
    <r>
      <rPr>
        <sz val="10"/>
        <rFont val="돋움"/>
        <family val="3"/>
        <charset val="129"/>
      </rPr>
      <t>급</t>
    </r>
    <r>
      <rPr>
        <sz val="10"/>
        <rFont val="Arial Narrow"/>
        <family val="2"/>
      </rPr>
      <t>(</t>
    </r>
    <r>
      <rPr>
        <sz val="10"/>
        <rFont val="돋움"/>
        <family val="3"/>
        <charset val="129"/>
      </rPr>
      <t>팀장</t>
    </r>
    <r>
      <rPr>
        <sz val="10"/>
        <rFont val="Arial Narrow"/>
        <family val="2"/>
      </rPr>
      <t>)</t>
    </r>
    <phoneticPr fontId="21" type="noConversion"/>
  </si>
  <si>
    <t>14/15</t>
    <phoneticPr fontId="21" type="noConversion"/>
  </si>
  <si>
    <t>남동장애인종합복지관</t>
    <phoneticPr fontId="21" type="noConversion"/>
  </si>
  <si>
    <r>
      <t>2</t>
    </r>
    <r>
      <rPr>
        <sz val="10"/>
        <rFont val="돋움"/>
        <family val="3"/>
        <charset val="129"/>
      </rPr>
      <t>급</t>
    </r>
    <r>
      <rPr>
        <sz val="10"/>
        <rFont val="Arial Narrow"/>
        <family val="2"/>
      </rPr>
      <t>(</t>
    </r>
    <r>
      <rPr>
        <sz val="10"/>
        <rFont val="돋움"/>
        <family val="3"/>
        <charset val="129"/>
      </rPr>
      <t>팀장)</t>
    </r>
    <phoneticPr fontId="21" type="noConversion"/>
  </si>
  <si>
    <t>임현주</t>
    <phoneticPr fontId="21" type="noConversion"/>
  </si>
  <si>
    <r>
      <t>2</t>
    </r>
    <r>
      <rPr>
        <sz val="10"/>
        <rFont val="돋움"/>
        <family val="3"/>
        <charset val="129"/>
      </rPr>
      <t>급</t>
    </r>
    <r>
      <rPr>
        <sz val="10"/>
        <rFont val="Arial Narrow"/>
        <family val="2"/>
      </rPr>
      <t>(</t>
    </r>
    <r>
      <rPr>
        <sz val="10"/>
        <rFont val="돋움"/>
        <family val="3"/>
        <charset val="129"/>
      </rPr>
      <t>팀장)</t>
    </r>
    <phoneticPr fontId="21" type="noConversion"/>
  </si>
  <si>
    <t>16/17</t>
    <phoneticPr fontId="21" type="noConversion"/>
  </si>
  <si>
    <t>이주미</t>
    <phoneticPr fontId="21" type="noConversion"/>
  </si>
  <si>
    <r>
      <t>3</t>
    </r>
    <r>
      <rPr>
        <sz val="10"/>
        <rFont val="돋움"/>
        <family val="3"/>
        <charset val="129"/>
      </rPr>
      <t>급</t>
    </r>
    <r>
      <rPr>
        <sz val="10"/>
        <rFont val="Arial Narrow"/>
        <family val="2"/>
      </rPr>
      <t>(</t>
    </r>
    <r>
      <rPr>
        <sz val="10"/>
        <rFont val="돋움"/>
        <family val="3"/>
        <charset val="129"/>
      </rPr>
      <t>주임</t>
    </r>
    <r>
      <rPr>
        <sz val="10"/>
        <rFont val="Arial Narrow"/>
        <family val="2"/>
      </rPr>
      <t>)</t>
    </r>
    <phoneticPr fontId="21" type="noConversion"/>
  </si>
  <si>
    <t>10/11</t>
    <phoneticPr fontId="21" type="noConversion"/>
  </si>
  <si>
    <t>김효중</t>
    <phoneticPr fontId="21" type="noConversion"/>
  </si>
  <si>
    <t>8/9</t>
    <phoneticPr fontId="21" type="noConversion"/>
  </si>
  <si>
    <t>곽경숙</t>
    <phoneticPr fontId="21" type="noConversion"/>
  </si>
  <si>
    <r>
      <t>4</t>
    </r>
    <r>
      <rPr>
        <sz val="10"/>
        <rFont val="돋움"/>
        <family val="3"/>
        <charset val="129"/>
      </rPr>
      <t>급</t>
    </r>
    <phoneticPr fontId="21" type="noConversion"/>
  </si>
  <si>
    <t>12/13</t>
    <phoneticPr fontId="21" type="noConversion"/>
  </si>
  <si>
    <t>남동장애인종합복지관</t>
    <phoneticPr fontId="21" type="noConversion"/>
  </si>
  <si>
    <t>전진영</t>
    <phoneticPr fontId="21" type="noConversion"/>
  </si>
  <si>
    <t>11</t>
    <phoneticPr fontId="21" type="noConversion"/>
  </si>
  <si>
    <t>이승은</t>
    <phoneticPr fontId="21" type="noConversion"/>
  </si>
  <si>
    <t>1/2</t>
    <phoneticPr fontId="21" type="noConversion"/>
  </si>
  <si>
    <t>손윤지</t>
    <phoneticPr fontId="21" type="noConversion"/>
  </si>
  <si>
    <t>민경화</t>
    <phoneticPr fontId="21" type="noConversion"/>
  </si>
  <si>
    <t>1</t>
    <phoneticPr fontId="21" type="noConversion"/>
  </si>
  <si>
    <t>현은주</t>
    <phoneticPr fontId="21" type="noConversion"/>
  </si>
  <si>
    <t>오누리</t>
    <phoneticPr fontId="21" type="noConversion"/>
  </si>
  <si>
    <t>이연정</t>
    <phoneticPr fontId="21" type="noConversion"/>
  </si>
  <si>
    <r>
      <t>4</t>
    </r>
    <r>
      <rPr>
        <sz val="10"/>
        <rFont val="돋움"/>
        <family val="3"/>
        <charset val="129"/>
      </rPr>
      <t>급</t>
    </r>
    <phoneticPr fontId="21" type="noConversion"/>
  </si>
  <si>
    <t>3/4</t>
    <phoneticPr fontId="21" type="noConversion"/>
  </si>
  <si>
    <t>이정진</t>
    <phoneticPr fontId="21" type="noConversion"/>
  </si>
  <si>
    <t>일반직</t>
    <phoneticPr fontId="21" type="noConversion"/>
  </si>
  <si>
    <t>4/5</t>
    <phoneticPr fontId="21" type="noConversion"/>
  </si>
  <si>
    <t>임은주</t>
    <phoneticPr fontId="21" type="noConversion"/>
  </si>
  <si>
    <t>정애진</t>
    <phoneticPr fontId="21" type="noConversion"/>
  </si>
  <si>
    <t>정다예</t>
    <phoneticPr fontId="21" type="noConversion"/>
  </si>
  <si>
    <t>박은영</t>
    <phoneticPr fontId="21" type="noConversion"/>
  </si>
  <si>
    <t>한다혜</t>
    <phoneticPr fontId="21" type="noConversion"/>
  </si>
  <si>
    <t>권기현</t>
    <phoneticPr fontId="21" type="noConversion"/>
  </si>
  <si>
    <t>7/8</t>
    <phoneticPr fontId="21" type="noConversion"/>
  </si>
  <si>
    <t>고형식</t>
    <phoneticPr fontId="21" type="noConversion"/>
  </si>
  <si>
    <t>7/8</t>
    <phoneticPr fontId="21" type="noConversion"/>
  </si>
  <si>
    <t>최보람</t>
    <phoneticPr fontId="21" type="noConversion"/>
  </si>
  <si>
    <t>고광원</t>
    <phoneticPr fontId="21" type="noConversion"/>
  </si>
  <si>
    <t>8/9</t>
    <phoneticPr fontId="21" type="noConversion"/>
  </si>
  <si>
    <t>전기훈</t>
    <phoneticPr fontId="21" type="noConversion"/>
  </si>
  <si>
    <t>윤혜림</t>
    <phoneticPr fontId="21" type="noConversion"/>
  </si>
  <si>
    <t>9</t>
    <phoneticPr fontId="21" type="noConversion"/>
  </si>
  <si>
    <t>임주성</t>
    <phoneticPr fontId="21" type="noConversion"/>
  </si>
  <si>
    <r>
      <t>4</t>
    </r>
    <r>
      <rPr>
        <sz val="10"/>
        <rFont val="돋움"/>
        <family val="3"/>
        <charset val="129"/>
      </rPr>
      <t>급</t>
    </r>
    <r>
      <rPr>
        <sz val="10"/>
        <rFont val="Arial Narrow"/>
        <family val="2"/>
      </rPr>
      <t>(</t>
    </r>
    <r>
      <rPr>
        <sz val="10"/>
        <rFont val="돋움"/>
        <family val="3"/>
        <charset val="129"/>
      </rPr>
      <t>대리</t>
    </r>
    <r>
      <rPr>
        <sz val="10"/>
        <rFont val="Arial Narrow"/>
        <family val="2"/>
      </rPr>
      <t>)</t>
    </r>
    <phoneticPr fontId="21" type="noConversion"/>
  </si>
  <si>
    <t>10</t>
    <phoneticPr fontId="21" type="noConversion"/>
  </si>
  <si>
    <t>채은정</t>
    <phoneticPr fontId="21" type="noConversion"/>
  </si>
  <si>
    <r>
      <t>5</t>
    </r>
    <r>
      <rPr>
        <sz val="10"/>
        <rFont val="돋움"/>
        <family val="3"/>
        <charset val="129"/>
      </rPr>
      <t>급</t>
    </r>
    <phoneticPr fontId="21" type="noConversion"/>
  </si>
  <si>
    <t>1/2</t>
    <phoneticPr fontId="21" type="noConversion"/>
  </si>
  <si>
    <t>임승철</t>
    <phoneticPr fontId="21" type="noConversion"/>
  </si>
  <si>
    <t>관리직</t>
    <phoneticPr fontId="21" type="noConversion"/>
  </si>
  <si>
    <t>1급(대리)</t>
    <phoneticPr fontId="21" type="noConversion"/>
  </si>
  <si>
    <t>차정섭</t>
    <phoneticPr fontId="21" type="noConversion"/>
  </si>
  <si>
    <t>관리직</t>
    <phoneticPr fontId="21" type="noConversion"/>
  </si>
  <si>
    <t>1급(전산)</t>
    <phoneticPr fontId="21" type="noConversion"/>
  </si>
  <si>
    <t>12/13</t>
    <phoneticPr fontId="21" type="noConversion"/>
  </si>
  <si>
    <t>정은수</t>
    <phoneticPr fontId="21" type="noConversion"/>
  </si>
  <si>
    <t>3급(운전원)</t>
    <phoneticPr fontId="21" type="noConversion"/>
  </si>
  <si>
    <t>박금숙</t>
    <phoneticPr fontId="21" type="noConversion"/>
  </si>
  <si>
    <t>3급(조리)</t>
    <phoneticPr fontId="21" type="noConversion"/>
  </si>
  <si>
    <t>2/3</t>
    <phoneticPr fontId="21" type="noConversion"/>
  </si>
  <si>
    <t>윤영미</t>
    <phoneticPr fontId="21" type="noConversion"/>
  </si>
  <si>
    <t>4급(청소원)</t>
    <phoneticPr fontId="21" type="noConversion"/>
  </si>
  <si>
    <t>황선정</t>
    <phoneticPr fontId="21" type="noConversion"/>
  </si>
  <si>
    <t>계약직(영양사)</t>
    <phoneticPr fontId="21" type="noConversion"/>
  </si>
  <si>
    <t>이용임</t>
    <phoneticPr fontId="21" type="noConversion"/>
  </si>
  <si>
    <t>계약직(식당보조)</t>
    <phoneticPr fontId="21" type="noConversion"/>
  </si>
  <si>
    <t>지동혁</t>
    <phoneticPr fontId="21" type="noConversion"/>
  </si>
  <si>
    <t>계약직</t>
    <phoneticPr fontId="21" type="noConversion"/>
  </si>
  <si>
    <t>민광선</t>
    <phoneticPr fontId="21" type="noConversion"/>
  </si>
  <si>
    <t>재가복지소계</t>
    <phoneticPr fontId="21" type="noConversion"/>
  </si>
  <si>
    <t>유명현</t>
    <phoneticPr fontId="21" type="noConversion"/>
  </si>
  <si>
    <r>
      <t>3</t>
    </r>
    <r>
      <rPr>
        <sz val="10"/>
        <color indexed="8"/>
        <rFont val="돋움"/>
        <family val="3"/>
        <charset val="129"/>
      </rPr>
      <t>급</t>
    </r>
    <r>
      <rPr>
        <sz val="10"/>
        <color indexed="8"/>
        <rFont val="Arial Narrow"/>
        <family val="2"/>
      </rPr>
      <t>(</t>
    </r>
    <r>
      <rPr>
        <sz val="10"/>
        <color indexed="8"/>
        <rFont val="돋움"/>
        <family val="3"/>
        <charset val="129"/>
      </rPr>
      <t>팀장)</t>
    </r>
    <phoneticPr fontId="21" type="noConversion"/>
  </si>
  <si>
    <t>재가복지봉사센터</t>
    <phoneticPr fontId="21" type="noConversion"/>
  </si>
  <si>
    <t>변새봄</t>
    <phoneticPr fontId="21" type="noConversion"/>
  </si>
  <si>
    <t>이안나</t>
    <phoneticPr fontId="21" type="noConversion"/>
  </si>
  <si>
    <t>수중재활치료소계</t>
    <phoneticPr fontId="21" type="noConversion"/>
  </si>
  <si>
    <t>수중재활치료</t>
    <phoneticPr fontId="21" type="noConversion"/>
  </si>
  <si>
    <t>임재희</t>
    <phoneticPr fontId="21" type="noConversion"/>
  </si>
  <si>
    <t>4급</t>
    <phoneticPr fontId="21" type="noConversion"/>
  </si>
  <si>
    <t>5/6</t>
    <phoneticPr fontId="57" type="noConversion"/>
  </si>
  <si>
    <t>김진봉</t>
    <phoneticPr fontId="21" type="noConversion"/>
  </si>
  <si>
    <t>이은주</t>
    <phoneticPr fontId="21" type="noConversion"/>
  </si>
  <si>
    <t>2차추경예산(B)</t>
    <phoneticPr fontId="21" type="noConversion"/>
  </si>
  <si>
    <t>1차추경예산(A)</t>
    <phoneticPr fontId="21" type="noConversion"/>
  </si>
  <si>
    <t>1차추경예산(A)</t>
    <phoneticPr fontId="21" type="noConversion"/>
  </si>
  <si>
    <t>직원체육대회 진행비</t>
    <phoneticPr fontId="21" type="noConversion"/>
  </si>
  <si>
    <t>- 원고료(퀴즈)</t>
    <phoneticPr fontId="21" type="noConversion"/>
  </si>
  <si>
    <t>- 긴급복지지원비</t>
    <phoneticPr fontId="21" type="noConversion"/>
  </si>
  <si>
    <t>토탈공예</t>
  </si>
  <si>
    <t>1)강사비(보조금)</t>
  </si>
  <si>
    <t>2)재료비(보조금)</t>
  </si>
  <si>
    <t>3)재료비(자부담)</t>
  </si>
  <si>
    <t>4)홍보비(보조금)</t>
  </si>
  <si>
    <t>지정(인천장애인복지관협회)</t>
    <phoneticPr fontId="21" type="noConversion"/>
  </si>
  <si>
    <t>지정(비루고개축제)</t>
    <phoneticPr fontId="21" type="noConversion"/>
  </si>
  <si>
    <t>- 핸드벨 동아리 강사비 및 진행비(보조금)</t>
    <phoneticPr fontId="21" type="noConversion"/>
  </si>
  <si>
    <t>힘찬(계절체육활동)</t>
  </si>
  <si>
    <t>3)계절체육활동비</t>
  </si>
  <si>
    <t>8) 홀딩도어 교체비</t>
    <phoneticPr fontId="21" type="noConversion"/>
  </si>
  <si>
    <t>- 까리따스 선진지 국외연수비</t>
    <phoneticPr fontId="21" type="noConversion"/>
  </si>
  <si>
    <t>- 인천장애인복지관협회 선진지 국외연수비</t>
    <phoneticPr fontId="21" type="noConversion"/>
  </si>
  <si>
    <t>3) 인권 및 권익옹호</t>
    <phoneticPr fontId="21" type="noConversion"/>
  </si>
  <si>
    <t>4) 보장구 유지/보수비</t>
    <phoneticPr fontId="21" type="noConversion"/>
  </si>
  <si>
    <t>② 기타보조금 184,877,520원</t>
    <phoneticPr fontId="21" type="noConversion"/>
  </si>
  <si>
    <t>④ 후원금 167,204,398원</t>
    <phoneticPr fontId="21" type="noConversion"/>
  </si>
  <si>
    <t>③ 사업수입 295,622,720원</t>
    <phoneticPr fontId="21" type="noConversion"/>
  </si>
  <si>
    <t>① 인건비 1,888,441,756원</t>
    <phoneticPr fontId="21" type="noConversion"/>
  </si>
  <si>
    <t>③ 재산조성비 274,666,000원</t>
    <phoneticPr fontId="21" type="noConversion"/>
  </si>
  <si>
    <t>④ 사업비 523,963,768원</t>
    <phoneticPr fontId="21" type="noConversion"/>
  </si>
  <si>
    <t>⑤ 반환금 1,949,804원</t>
    <phoneticPr fontId="21" type="noConversion"/>
  </si>
  <si>
    <t>1차추경예산(A)</t>
    <phoneticPr fontId="21" type="noConversion"/>
  </si>
  <si>
    <t>2차추경예산(B)</t>
    <phoneticPr fontId="21" type="noConversion"/>
  </si>
  <si>
    <t>1차추경예산(A)</t>
    <phoneticPr fontId="21" type="noConversion"/>
  </si>
  <si>
    <t>1차추경예산A)</t>
    <phoneticPr fontId="21" type="noConversion"/>
  </si>
  <si>
    <t>2차추경예산(B)</t>
  </si>
  <si>
    <t>3차추경예산(B)</t>
    <phoneticPr fontId="21" type="noConversion"/>
  </si>
  <si>
    <t>한걸음 수영교실(그룹수중)</t>
  </si>
  <si>
    <t>어울림 소통교실(그룹언어)</t>
  </si>
  <si>
    <t>5) 비품구입비</t>
  </si>
  <si>
    <t>네트워크 교체 공사</t>
  </si>
  <si>
    <t>관장  7호</t>
  </si>
  <si>
    <t xml:space="preserve">      6호</t>
  </si>
  <si>
    <t>국장 22호</t>
  </si>
  <si>
    <t xml:space="preserve">     21호</t>
  </si>
  <si>
    <t>1급  26호</t>
  </si>
  <si>
    <t xml:space="preserve">     25호</t>
  </si>
  <si>
    <t>2급  21호</t>
  </si>
  <si>
    <t xml:space="preserve">     20호</t>
  </si>
  <si>
    <t xml:space="preserve">     17호</t>
  </si>
  <si>
    <t xml:space="preserve">     16호</t>
  </si>
  <si>
    <t xml:space="preserve">     15호</t>
  </si>
  <si>
    <t xml:space="preserve">     14호</t>
  </si>
  <si>
    <t>3급  11호</t>
  </si>
  <si>
    <t xml:space="preserve">     10호</t>
  </si>
  <si>
    <t xml:space="preserve">      8호</t>
  </si>
  <si>
    <t>4급  13호</t>
  </si>
  <si>
    <t xml:space="preserve">     11호</t>
  </si>
  <si>
    <t xml:space="preserve">      9호</t>
  </si>
  <si>
    <t xml:space="preserve">      7호</t>
  </si>
  <si>
    <t xml:space="preserve">      5호</t>
  </si>
  <si>
    <t xml:space="preserve">      4호</t>
  </si>
  <si>
    <t xml:space="preserve">      3호</t>
  </si>
  <si>
    <t xml:space="preserve">      2호</t>
  </si>
  <si>
    <t xml:space="preserve">      1호</t>
  </si>
  <si>
    <t>5급   2호</t>
  </si>
  <si>
    <t>관리직 1급  22호</t>
  </si>
  <si>
    <t xml:space="preserve">            13호</t>
  </si>
  <si>
    <t xml:space="preserve">            12호</t>
  </si>
  <si>
    <t xml:space="preserve">      3급    9호</t>
  </si>
  <si>
    <t xml:space="preserve">             8호</t>
  </si>
  <si>
    <t xml:space="preserve">             3호</t>
  </si>
  <si>
    <t xml:space="preserve">             2호</t>
  </si>
  <si>
    <t>관리직4급    8호</t>
  </si>
  <si>
    <t>영양사(5시간)</t>
  </si>
  <si>
    <t>지정후원금-공동모금회(초록우산재단)</t>
    <phoneticPr fontId="21" type="noConversion"/>
  </si>
  <si>
    <t>4급7호</t>
  </si>
  <si>
    <t>4급6호</t>
  </si>
  <si>
    <t>4급5호</t>
  </si>
  <si>
    <t>연장근로수당</t>
  </si>
  <si>
    <t>가족수당</t>
  </si>
  <si>
    <t>1/12월</t>
  </si>
  <si>
    <t>관리운영수수료</t>
  </si>
  <si>
    <t>건강보험</t>
  </si>
  <si>
    <t>장기요양보험</t>
  </si>
  <si>
    <t>국민연금</t>
  </si>
  <si>
    <t>고용보험</t>
  </si>
  <si>
    <t>산재보험</t>
  </si>
  <si>
    <t>상해보험</t>
  </si>
  <si>
    <t xml:space="preserve">          (기호일보)</t>
    <phoneticPr fontId="21" type="noConversion"/>
  </si>
  <si>
    <t>차입금</t>
    <phoneticPr fontId="21" type="noConversion"/>
  </si>
  <si>
    <t>차입금</t>
    <phoneticPr fontId="21" type="noConversion"/>
  </si>
  <si>
    <t>기타차입금</t>
    <phoneticPr fontId="21" type="noConversion"/>
  </si>
  <si>
    <t>3차추경예산(B)</t>
  </si>
  <si>
    <t>4차추경예산(B)</t>
    <phoneticPr fontId="21" type="noConversion"/>
  </si>
  <si>
    <t>4차추경예산(B)</t>
    <phoneticPr fontId="21" type="noConversion"/>
  </si>
  <si>
    <t>건물임대보증금</t>
    <phoneticPr fontId="21" type="noConversion"/>
  </si>
  <si>
    <t>꿈꾸는 유치원</t>
    <phoneticPr fontId="21" type="noConversion"/>
  </si>
  <si>
    <t>크는아이발달</t>
    <phoneticPr fontId="21" type="noConversion"/>
  </si>
  <si>
    <t>이전에따른 건물 임대보증금 차입(법인)</t>
    <phoneticPr fontId="21" type="noConversion"/>
  </si>
  <si>
    <t>임대료 1</t>
    <phoneticPr fontId="21" type="noConversion"/>
  </si>
  <si>
    <t>임대료 2</t>
    <phoneticPr fontId="21" type="noConversion"/>
  </si>
  <si>
    <t>이사비용</t>
    <phoneticPr fontId="21" type="noConversion"/>
  </si>
  <si>
    <t>물품 컨테이너 보관료</t>
    <phoneticPr fontId="21" type="noConversion"/>
  </si>
  <si>
    <t>이전사무실 사전공사</t>
    <phoneticPr fontId="21" type="noConversion"/>
  </si>
  <si>
    <t>4차추경예산(B)</t>
    <phoneticPr fontId="21" type="noConversion"/>
  </si>
  <si>
    <t>기타차입금(법인)</t>
    <phoneticPr fontId="21" type="noConversion"/>
  </si>
  <si>
    <t>4차추경예산액</t>
    <phoneticPr fontId="57" type="noConversion"/>
  </si>
  <si>
    <t>차입금</t>
    <phoneticPr fontId="21" type="noConversion"/>
  </si>
  <si>
    <t>복지관</t>
    <phoneticPr fontId="21" type="noConversion"/>
  </si>
  <si>
    <t>기타운영비(임대보증금) 증가</t>
    <phoneticPr fontId="21" type="noConversion"/>
  </si>
  <si>
    <t>공사에 따른 건물이전 임대보증금 법인차입증가</t>
    <phoneticPr fontId="21" type="noConversion"/>
  </si>
  <si>
    <t>2019년도 남동장애인종합복지관 4차 추경예산 총괄표</t>
    <phoneticPr fontId="57" type="noConversion"/>
  </si>
  <si>
    <t>4차추경예산</t>
    <phoneticPr fontId="21" type="noConversion"/>
  </si>
  <si>
    <t>⑤ 차입금   45,000,000원</t>
    <phoneticPr fontId="21" type="noConversion"/>
  </si>
  <si>
    <t>⑥ 전입금 35,905,000원</t>
    <phoneticPr fontId="21" type="noConversion"/>
  </si>
  <si>
    <t>⑦ 이월금 410,051,825원</t>
    <phoneticPr fontId="21" type="noConversion"/>
  </si>
  <si>
    <t>⑧ 잡수입 109,234,000원</t>
    <phoneticPr fontId="21" type="noConversion"/>
  </si>
  <si>
    <t>② 운영비 378,264,987원</t>
    <phoneticPr fontId="21" type="noConversion"/>
  </si>
  <si>
    <t>제1조 인천교구천주교회유지재단 남동장애인종합복지관의 2019년도 4차 추경예산은 일반회계와 특별회계로 구분한다.</t>
    <phoneticPr fontId="21" type="noConversion"/>
  </si>
  <si>
    <t>.0.</t>
    <phoneticPr fontId="21" type="noConversion"/>
  </si>
  <si>
    <t>* 사회복지법인 재무회계규칙 제10조에 의거하여 2019년도 4차 추경예산 남동장애인종합복지관(재가복지봉사센터, 수중재활치료사업, 특별운송사업, 장애아동발달재활치료사업포함) 예산을 공고합니다.</t>
    <phoneticPr fontId="5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</si>
</sst>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6">
    <numFmt numFmtId="41" formatCode="_-* #,##0_-;\-* #,##0_-;_-* &quot;-&quot;_-;_-@_-"/>
    <numFmt numFmtId="176" formatCode="#,##0_ "/>
    <numFmt numFmtId="177" formatCode="0.0%"/>
    <numFmt numFmtId="178" formatCode="#,##0_ ;[Red]\-#,##0\ "/>
    <numFmt numFmtId="179" formatCode="#,##0&quot;원&quot;\ "/>
    <numFmt numFmtId="180" formatCode="#,##0&quot;월&quot;"/>
    <numFmt numFmtId="181" formatCode="#,##0&quot;명&quot;"/>
    <numFmt numFmtId="182" formatCode="#,##0&quot;원&quot;"/>
    <numFmt numFmtId="183" formatCode="#,##0&quot;회&quot;"/>
    <numFmt numFmtId="184" formatCode="#,###&quot;회&quot;"/>
    <numFmt numFmtId="185" formatCode="#,###&quot;월&quot;"/>
    <numFmt numFmtId="186" formatCode="#,##0\ "/>
    <numFmt numFmtId="187" formatCode="#,###&quot;원&quot;"/>
    <numFmt numFmtId="188" formatCode="&quot;=&quot;"/>
    <numFmt numFmtId="189" formatCode="#,###&quot;명&quot;"/>
    <numFmt numFmtId="190" formatCode="#,###&quot;주&quot;"/>
    <numFmt numFmtId="191" formatCode="##&quot;월&quot;"/>
    <numFmt numFmtId="192" formatCode="##&quot;회&quot;"/>
    <numFmt numFmtId="193" formatCode="General&quot;명&quot;"/>
    <numFmt numFmtId="194" formatCode="General\%"/>
    <numFmt numFmtId="195" formatCode="General&quot;주&quot;"/>
    <numFmt numFmtId="196" formatCode="General&quot;회&quot;"/>
    <numFmt numFmtId="197" formatCode="General&quot;월&quot;"/>
    <numFmt numFmtId="198" formatCode="General&quot;일&quot;"/>
    <numFmt numFmtId="199" formatCode="General&quot;시&quot;&quot;간&quot;"/>
    <numFmt numFmtId="200" formatCode="_-* #,##0"/>
    <numFmt numFmtId="201" formatCode="0.000%"/>
    <numFmt numFmtId="202" formatCode="#,000&quot;원&quot;\ "/>
    <numFmt numFmtId="203" formatCode="#,##0&quot;권&quot;"/>
    <numFmt numFmtId="204" formatCode="0_);[Red]\(0\)"/>
    <numFmt numFmtId="205" formatCode="#,###&quot;건&quot;"/>
    <numFmt numFmtId="206" formatCode="#,##0&quot;건&quot;"/>
    <numFmt numFmtId="207" formatCode="#,##0&quot;개&quot;"/>
    <numFmt numFmtId="208" formatCode="#,##0&quot;부&quot;"/>
    <numFmt numFmtId="209" formatCode="#,##0&quot;식&quot;"/>
    <numFmt numFmtId="210" formatCode="#,##0&quot;대&quot;"/>
  </numFmts>
  <fonts count="68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b/>
      <sz val="9"/>
      <name val="바탕체"/>
      <family val="1"/>
      <charset val="129"/>
    </font>
    <font>
      <b/>
      <sz val="11"/>
      <name val="바탕체"/>
      <family val="1"/>
      <charset val="129"/>
    </font>
    <font>
      <b/>
      <sz val="10"/>
      <name val="바탕체"/>
      <family val="1"/>
      <charset val="129"/>
    </font>
    <font>
      <sz val="10"/>
      <name val="바탕체"/>
      <family val="1"/>
      <charset val="129"/>
    </font>
    <font>
      <sz val="9"/>
      <name val="바탕체"/>
      <family val="1"/>
      <charset val="129"/>
    </font>
    <font>
      <sz val="8"/>
      <name val="바탕체"/>
      <family val="1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6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name val="굴림"/>
      <family val="3"/>
      <charset val="129"/>
    </font>
    <font>
      <sz val="11"/>
      <name val="굴림"/>
      <family val="3"/>
      <charset val="129"/>
    </font>
    <font>
      <sz val="11"/>
      <color indexed="12"/>
      <name val="굴림"/>
      <family val="3"/>
      <charset val="129"/>
    </font>
    <font>
      <sz val="10"/>
      <name val="굴림"/>
      <family val="3"/>
      <charset val="129"/>
    </font>
    <font>
      <sz val="11"/>
      <name val="Arial Narrow"/>
      <family val="2"/>
    </font>
    <font>
      <sz val="9"/>
      <name val="굴림"/>
      <family val="3"/>
      <charset val="129"/>
    </font>
    <font>
      <b/>
      <sz val="10"/>
      <name val="돋움"/>
      <family val="3"/>
      <charset val="129"/>
    </font>
    <font>
      <b/>
      <sz val="10"/>
      <name val="Arial Narrow"/>
      <family val="2"/>
    </font>
    <font>
      <b/>
      <sz val="10"/>
      <color indexed="12"/>
      <name val="Arial Narrow"/>
      <family val="2"/>
    </font>
    <font>
      <b/>
      <sz val="10"/>
      <name val="굴림"/>
      <family val="3"/>
      <charset val="129"/>
    </font>
    <font>
      <sz val="10"/>
      <name val="Arial Narrow"/>
      <family val="2"/>
    </font>
    <font>
      <sz val="10"/>
      <color indexed="8"/>
      <name val="Arial Narrow"/>
      <family val="2"/>
    </font>
    <font>
      <sz val="10"/>
      <color indexed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20"/>
      <name val="바탕체"/>
      <family val="1"/>
      <charset val="129"/>
    </font>
    <font>
      <sz val="12"/>
      <name val="바탕체"/>
      <family val="1"/>
      <charset val="129"/>
    </font>
    <font>
      <b/>
      <sz val="24"/>
      <name val="바탕체"/>
      <family val="1"/>
      <charset val="129"/>
    </font>
    <font>
      <sz val="22"/>
      <name val="돋움"/>
      <family val="3"/>
      <charset val="129"/>
    </font>
    <font>
      <sz val="9"/>
      <name val="돋움"/>
      <family val="3"/>
      <charset val="129"/>
    </font>
    <font>
      <sz val="10"/>
      <color rgb="FFFF0000"/>
      <name val="바탕체"/>
      <family val="1"/>
      <charset val="129"/>
    </font>
    <font>
      <sz val="10"/>
      <color rgb="FFFF0000"/>
      <name val="돋움"/>
      <family val="3"/>
      <charset val="129"/>
    </font>
    <font>
      <b/>
      <sz val="10"/>
      <color rgb="FFFF0000"/>
      <name val="바탕체"/>
      <family val="1"/>
      <charset val="129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</fills>
  <borders count="1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double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double">
        <color auto="1"/>
      </top>
      <bottom/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double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medium">
        <color auto="1"/>
      </right>
      <top/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medium">
        <color indexed="64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</borders>
  <cellStyleXfs count="25258">
    <xf numFmtId="0" fontId="0" fillId="0" borderId="0"/>
    <xf numFmtId="9" fontId="20" fillId="0" borderId="0" applyFont="0" applyFill="0" applyBorder="0" applyAlignment="0" applyProtection="0"/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2" fillId="0" borderId="0">
      <alignment vertical="center"/>
    </xf>
    <xf numFmtId="0" fontId="43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7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0" fillId="0" borderId="0"/>
    <xf numFmtId="9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847">
    <xf numFmtId="0" fontId="0" fillId="0" borderId="0" xfId="0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6" fillId="0" borderId="0" xfId="0" applyFont="1"/>
    <xf numFmtId="41" fontId="23" fillId="0" borderId="0" xfId="341" applyFont="1" applyAlignment="1">
      <alignment horizontal="right"/>
    </xf>
    <xf numFmtId="0" fontId="24" fillId="0" borderId="0" xfId="0" applyFont="1" applyAlignment="1">
      <alignment horizontal="center"/>
    </xf>
    <xf numFmtId="41" fontId="22" fillId="0" borderId="0" xfId="341" applyFont="1" applyAlignment="1">
      <alignment horizontal="right"/>
    </xf>
    <xf numFmtId="0" fontId="22" fillId="0" borderId="0" xfId="0" applyFont="1" applyAlignment="1">
      <alignment horizontal="center"/>
    </xf>
    <xf numFmtId="0" fontId="26" fillId="0" borderId="0" xfId="0" applyFont="1" applyAlignment="1"/>
    <xf numFmtId="0" fontId="23" fillId="0" borderId="0" xfId="587" applyFont="1"/>
    <xf numFmtId="0" fontId="30" fillId="0" borderId="0" xfId="587"/>
    <xf numFmtId="9" fontId="26" fillId="0" borderId="0" xfId="0" applyNumberFormat="1" applyFont="1"/>
    <xf numFmtId="182" fontId="26" fillId="0" borderId="0" xfId="0" applyNumberFormat="1" applyFont="1" applyBorder="1" applyAlignment="1">
      <alignment vertical="center"/>
    </xf>
    <xf numFmtId="0" fontId="0" fillId="0" borderId="0" xfId="0" applyBorder="1"/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 applyBorder="1"/>
    <xf numFmtId="0" fontId="26" fillId="0" borderId="0" xfId="0" applyFont="1"/>
    <xf numFmtId="0" fontId="0" fillId="0" borderId="0" xfId="0" applyAlignment="1"/>
    <xf numFmtId="0" fontId="22" fillId="0" borderId="0" xfId="0" applyFont="1" applyAlignment="1"/>
    <xf numFmtId="0" fontId="0" fillId="0" borderId="0" xfId="0"/>
    <xf numFmtId="0" fontId="22" fillId="0" borderId="0" xfId="0" applyFont="1" applyBorder="1"/>
    <xf numFmtId="0" fontId="22" fillId="0" borderId="24" xfId="0" applyFont="1" applyBorder="1"/>
    <xf numFmtId="0" fontId="31" fillId="0" borderId="31" xfId="0" applyFont="1" applyBorder="1"/>
    <xf numFmtId="0" fontId="31" fillId="0" borderId="46" xfId="0" applyFont="1" applyBorder="1"/>
    <xf numFmtId="0" fontId="31" fillId="0" borderId="0" xfId="0" applyFont="1"/>
    <xf numFmtId="0" fontId="31" fillId="0" borderId="0" xfId="0" applyFont="1" applyBorder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6" fillId="0" borderId="0" xfId="0" applyFont="1"/>
    <xf numFmtId="3" fontId="26" fillId="0" borderId="31" xfId="0" applyNumberFormat="1" applyFont="1" applyBorder="1" applyAlignment="1">
      <alignment horizontal="right" vertical="center"/>
    </xf>
    <xf numFmtId="0" fontId="24" fillId="0" borderId="0" xfId="0" applyFont="1" applyAlignment="1">
      <alignment horizontal="center"/>
    </xf>
    <xf numFmtId="0" fontId="22" fillId="0" borderId="0" xfId="0" applyFont="1" applyBorder="1"/>
    <xf numFmtId="0" fontId="22" fillId="0" borderId="46" xfId="0" applyFont="1" applyBorder="1" applyAlignment="1">
      <alignment horizontal="center"/>
    </xf>
    <xf numFmtId="0" fontId="22" fillId="0" borderId="46" xfId="0" applyFont="1" applyBorder="1"/>
    <xf numFmtId="0" fontId="22" fillId="0" borderId="31" xfId="0" applyFont="1" applyBorder="1" applyAlignment="1">
      <alignment horizontal="center"/>
    </xf>
    <xf numFmtId="0" fontId="22" fillId="0" borderId="31" xfId="0" applyFont="1" applyBorder="1"/>
    <xf numFmtId="41" fontId="22" fillId="0" borderId="0" xfId="643" applyFont="1" applyAlignment="1">
      <alignment horizontal="right"/>
    </xf>
    <xf numFmtId="41" fontId="23" fillId="0" borderId="0" xfId="643" applyFont="1" applyAlignment="1">
      <alignment horizontal="right"/>
    </xf>
    <xf numFmtId="0" fontId="23" fillId="0" borderId="0" xfId="751" applyFont="1"/>
    <xf numFmtId="0" fontId="20" fillId="0" borderId="0" xfId="751"/>
    <xf numFmtId="0" fontId="26" fillId="0" borderId="31" xfId="0" applyFont="1" applyBorder="1" applyAlignment="1">
      <alignment horizontal="center" vertical="center"/>
    </xf>
    <xf numFmtId="41" fontId="22" fillId="0" borderId="46" xfId="643" applyFont="1" applyBorder="1" applyAlignment="1">
      <alignment horizontal="right"/>
    </xf>
    <xf numFmtId="41" fontId="22" fillId="0" borderId="31" xfId="643" applyFont="1" applyBorder="1" applyAlignment="1">
      <alignment horizontal="right"/>
    </xf>
    <xf numFmtId="41" fontId="22" fillId="0" borderId="0" xfId="643" applyFont="1" applyBorder="1" applyAlignment="1">
      <alignment horizontal="right"/>
    </xf>
    <xf numFmtId="179" fontId="26" fillId="0" borderId="0" xfId="0" applyNumberFormat="1" applyFont="1" applyAlignment="1">
      <alignment vertical="center"/>
    </xf>
    <xf numFmtId="0" fontId="26" fillId="0" borderId="46" xfId="0" applyFont="1" applyBorder="1" applyAlignment="1">
      <alignment horizontal="right"/>
    </xf>
    <xf numFmtId="0" fontId="26" fillId="0" borderId="46" xfId="0" applyFont="1" applyBorder="1" applyAlignment="1">
      <alignment horizontal="right" vertical="center"/>
    </xf>
    <xf numFmtId="0" fontId="22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/>
    </xf>
    <xf numFmtId="182" fontId="26" fillId="0" borderId="0" xfId="0" applyNumberFormat="1" applyFont="1" applyAlignment="1">
      <alignment vertical="center"/>
    </xf>
    <xf numFmtId="0" fontId="22" fillId="0" borderId="0" xfId="0" applyFont="1" applyBorder="1"/>
    <xf numFmtId="41" fontId="22" fillId="0" borderId="0" xfId="200" applyFont="1" applyAlignment="1">
      <alignment horizontal="right"/>
    </xf>
    <xf numFmtId="41" fontId="22" fillId="0" borderId="0" xfId="200" applyFont="1" applyBorder="1" applyAlignment="1">
      <alignment horizontal="right"/>
    </xf>
    <xf numFmtId="0" fontId="25" fillId="0" borderId="0" xfId="0" applyFont="1" applyAlignment="1">
      <alignment horizontal="center"/>
    </xf>
    <xf numFmtId="41" fontId="25" fillId="0" borderId="0" xfId="200" applyFont="1" applyAlignment="1">
      <alignment horizontal="right"/>
    </xf>
    <xf numFmtId="0" fontId="25" fillId="0" borderId="0" xfId="0" applyFont="1" applyAlignment="1">
      <alignment horizontal="right"/>
    </xf>
    <xf numFmtId="0" fontId="22" fillId="0" borderId="0" xfId="0" applyFont="1" applyBorder="1" applyAlignment="1">
      <alignment horizontal="right"/>
    </xf>
    <xf numFmtId="0" fontId="26" fillId="0" borderId="24" xfId="0" applyFont="1" applyBorder="1"/>
    <xf numFmtId="0" fontId="25" fillId="0" borderId="0" xfId="0" applyFont="1"/>
    <xf numFmtId="0" fontId="22" fillId="0" borderId="0" xfId="0" applyFont="1" applyBorder="1" applyAlignment="1">
      <alignment horizontal="center"/>
    </xf>
    <xf numFmtId="0" fontId="0" fillId="0" borderId="0" xfId="0" applyFont="1"/>
    <xf numFmtId="0" fontId="26" fillId="0" borderId="46" xfId="0" applyFont="1" applyBorder="1" applyAlignment="1"/>
    <xf numFmtId="0" fontId="26" fillId="0" borderId="1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41" fontId="26" fillId="4" borderId="7" xfId="0" applyNumberFormat="1" applyFont="1" applyFill="1" applyBorder="1" applyAlignment="1">
      <alignment horizontal="right" vertical="center"/>
    </xf>
    <xf numFmtId="41" fontId="26" fillId="4" borderId="7" xfId="200" applyFont="1" applyFill="1" applyBorder="1" applyAlignment="1">
      <alignment horizontal="right" vertical="center"/>
    </xf>
    <xf numFmtId="177" fontId="26" fillId="4" borderId="18" xfId="0" applyNumberFormat="1" applyFont="1" applyFill="1" applyBorder="1" applyAlignment="1">
      <alignment horizontal="right" vertical="center"/>
    </xf>
    <xf numFmtId="0" fontId="26" fillId="0" borderId="33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41" fontId="26" fillId="0" borderId="26" xfId="200" applyFont="1" applyBorder="1" applyAlignment="1">
      <alignment horizontal="right" vertical="center"/>
    </xf>
    <xf numFmtId="177" fontId="26" fillId="0" borderId="34" xfId="1" applyNumberFormat="1" applyFont="1" applyBorder="1" applyAlignment="1">
      <alignment horizontal="right" vertical="center"/>
    </xf>
    <xf numFmtId="0" fontId="26" fillId="0" borderId="36" xfId="0" applyFont="1" applyBorder="1" applyAlignment="1">
      <alignment horizontal="center" vertical="center"/>
    </xf>
    <xf numFmtId="41" fontId="26" fillId="0" borderId="1" xfId="0" applyNumberFormat="1" applyFont="1" applyBorder="1" applyAlignment="1">
      <alignment horizontal="right" vertical="center"/>
    </xf>
    <xf numFmtId="41" fontId="26" fillId="0" borderId="1" xfId="200" applyFont="1" applyBorder="1" applyAlignment="1">
      <alignment horizontal="right" vertical="center"/>
    </xf>
    <xf numFmtId="177" fontId="26" fillId="0" borderId="39" xfId="1" applyNumberFormat="1" applyFont="1" applyBorder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41" fontId="26" fillId="0" borderId="7" xfId="0" applyNumberFormat="1" applyFont="1" applyBorder="1" applyAlignment="1">
      <alignment horizontal="right" vertical="center"/>
    </xf>
    <xf numFmtId="0" fontId="26" fillId="0" borderId="5" xfId="0" applyFont="1" applyBorder="1" applyAlignment="1">
      <alignment horizontal="center" vertical="center"/>
    </xf>
    <xf numFmtId="41" fontId="26" fillId="0" borderId="5" xfId="0" applyNumberFormat="1" applyFont="1" applyBorder="1" applyAlignment="1">
      <alignment horizontal="right" vertical="center"/>
    </xf>
    <xf numFmtId="41" fontId="26" fillId="0" borderId="5" xfId="200" applyFont="1" applyBorder="1" applyAlignment="1">
      <alignment horizontal="right" vertical="center"/>
    </xf>
    <xf numFmtId="177" fontId="26" fillId="0" borderId="35" xfId="1" applyNumberFormat="1" applyFont="1" applyBorder="1" applyAlignment="1">
      <alignment horizontal="right" vertical="center"/>
    </xf>
    <xf numFmtId="182" fontId="26" fillId="0" borderId="17" xfId="643" applyNumberFormat="1" applyFont="1" applyFill="1" applyBorder="1" applyAlignment="1">
      <alignment horizontal="right" vertical="center"/>
    </xf>
    <xf numFmtId="0" fontId="26" fillId="0" borderId="6" xfId="0" applyFont="1" applyBorder="1"/>
    <xf numFmtId="0" fontId="26" fillId="0" borderId="32" xfId="0" applyFont="1" applyBorder="1" applyAlignment="1">
      <alignment horizontal="center" vertical="center"/>
    </xf>
    <xf numFmtId="0" fontId="26" fillId="0" borderId="6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36" fillId="0" borderId="6" xfId="0" applyFont="1" applyBorder="1"/>
    <xf numFmtId="0" fontId="36" fillId="0" borderId="7" xfId="0" applyFont="1" applyBorder="1"/>
    <xf numFmtId="0" fontId="26" fillId="0" borderId="12" xfId="0" applyFont="1" applyBorder="1" applyAlignment="1">
      <alignment horizontal="center" vertical="center"/>
    </xf>
    <xf numFmtId="41" fontId="26" fillId="0" borderId="13" xfId="0" applyNumberFormat="1" applyFont="1" applyBorder="1" applyAlignment="1">
      <alignment horizontal="right" vertical="center"/>
    </xf>
    <xf numFmtId="41" fontId="26" fillId="0" borderId="13" xfId="200" applyFont="1" applyBorder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177" fontId="26" fillId="0" borderId="14" xfId="1" applyNumberFormat="1" applyFont="1" applyBorder="1" applyAlignment="1">
      <alignment horizontal="right" vertical="center"/>
    </xf>
    <xf numFmtId="0" fontId="26" fillId="0" borderId="48" xfId="0" applyFont="1" applyBorder="1" applyAlignment="1">
      <alignment horizontal="left" vertical="center"/>
    </xf>
    <xf numFmtId="0" fontId="26" fillId="0" borderId="9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41" fontId="26" fillId="0" borderId="26" xfId="0" applyNumberFormat="1" applyFont="1" applyBorder="1" applyAlignment="1">
      <alignment horizontal="right" vertical="center"/>
    </xf>
    <xf numFmtId="0" fontId="26" fillId="0" borderId="40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192" fontId="26" fillId="0" borderId="28" xfId="200" applyNumberFormat="1" applyFont="1" applyBorder="1" applyAlignment="1">
      <alignment horizontal="right" vertical="center"/>
    </xf>
    <xf numFmtId="191" fontId="26" fillId="0" borderId="28" xfId="200" applyNumberFormat="1" applyFont="1" applyBorder="1" applyAlignment="1">
      <alignment horizontal="right" vertical="center"/>
    </xf>
    <xf numFmtId="3" fontId="26" fillId="0" borderId="28" xfId="0" applyNumberFormat="1" applyFont="1" applyBorder="1" applyAlignment="1">
      <alignment horizontal="center" vertical="center"/>
    </xf>
    <xf numFmtId="182" fontId="26" fillId="0" borderId="29" xfId="200" applyNumberFormat="1" applyFont="1" applyBorder="1" applyAlignment="1">
      <alignment horizontal="right" vertical="center"/>
    </xf>
    <xf numFmtId="0" fontId="26" fillId="0" borderId="36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/>
    </xf>
    <xf numFmtId="41" fontId="26" fillId="0" borderId="7" xfId="20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41" fontId="26" fillId="0" borderId="13" xfId="200" applyFont="1" applyBorder="1" applyAlignment="1">
      <alignment vertical="center"/>
    </xf>
    <xf numFmtId="0" fontId="26" fillId="0" borderId="44" xfId="0" applyFont="1" applyBorder="1" applyAlignment="1">
      <alignment horizontal="center" vertical="center"/>
    </xf>
    <xf numFmtId="0" fontId="26" fillId="0" borderId="40" xfId="0" applyFont="1" applyBorder="1" applyAlignment="1">
      <alignment vertical="center"/>
    </xf>
    <xf numFmtId="41" fontId="26" fillId="0" borderId="2" xfId="200" applyFont="1" applyBorder="1" applyAlignment="1">
      <alignment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41" fontId="26" fillId="0" borderId="5" xfId="200" applyFont="1" applyBorder="1" applyAlignment="1">
      <alignment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left" vertical="center"/>
    </xf>
    <xf numFmtId="182" fontId="26" fillId="0" borderId="31" xfId="200" applyNumberFormat="1" applyFont="1" applyBorder="1" applyAlignment="1">
      <alignment horizontal="left" vertical="center"/>
    </xf>
    <xf numFmtId="182" fontId="26" fillId="0" borderId="0" xfId="200" applyNumberFormat="1" applyFont="1" applyBorder="1" applyAlignment="1">
      <alignment horizontal="left" vertical="center"/>
    </xf>
    <xf numFmtId="0" fontId="36" fillId="0" borderId="0" xfId="0" applyFont="1" applyBorder="1" applyAlignment="1">
      <alignment horizontal="right" vertical="center"/>
    </xf>
    <xf numFmtId="41" fontId="26" fillId="0" borderId="3" xfId="200" applyFont="1" applyBorder="1" applyAlignment="1">
      <alignment horizontal="right" vertical="center"/>
    </xf>
    <xf numFmtId="0" fontId="26" fillId="0" borderId="59" xfId="0" applyFont="1" applyBorder="1" applyAlignment="1">
      <alignment horizontal="left" vertical="center"/>
    </xf>
    <xf numFmtId="0" fontId="26" fillId="0" borderId="55" xfId="0" applyFont="1" applyBorder="1" applyAlignment="1">
      <alignment horizontal="center" vertical="center"/>
    </xf>
    <xf numFmtId="182" fontId="26" fillId="0" borderId="60" xfId="200" applyNumberFormat="1" applyFont="1" applyBorder="1" applyAlignment="1">
      <alignment horizontal="right" vertical="center"/>
    </xf>
    <xf numFmtId="177" fontId="26" fillId="0" borderId="39" xfId="0" applyNumberFormat="1" applyFont="1" applyBorder="1" applyAlignment="1">
      <alignment horizontal="right" vertical="center"/>
    </xf>
    <xf numFmtId="177" fontId="26" fillId="0" borderId="18" xfId="0" applyNumberFormat="1" applyFont="1" applyBorder="1" applyAlignment="1">
      <alignment horizontal="right" vertical="center"/>
    </xf>
    <xf numFmtId="0" fontId="26" fillId="0" borderId="46" xfId="0" applyFont="1" applyBorder="1" applyAlignment="1">
      <alignment horizontal="center" vertical="center"/>
    </xf>
    <xf numFmtId="182" fontId="26" fillId="0" borderId="47" xfId="200" applyNumberFormat="1" applyFont="1" applyBorder="1" applyAlignment="1">
      <alignment horizontal="right" vertical="center"/>
    </xf>
    <xf numFmtId="3" fontId="26" fillId="0" borderId="55" xfId="0" applyNumberFormat="1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177" fontId="26" fillId="0" borderId="34" xfId="0" applyNumberFormat="1" applyFont="1" applyBorder="1" applyAlignment="1">
      <alignment horizontal="right" vertical="center"/>
    </xf>
    <xf numFmtId="0" fontId="26" fillId="0" borderId="40" xfId="0" applyFont="1" applyBorder="1" applyAlignment="1">
      <alignment horizontal="left" vertical="center"/>
    </xf>
    <xf numFmtId="0" fontId="26" fillId="0" borderId="52" xfId="0" applyFont="1" applyBorder="1" applyAlignment="1">
      <alignment horizontal="center" vertical="center"/>
    </xf>
    <xf numFmtId="177" fontId="26" fillId="0" borderId="35" xfId="0" applyNumberFormat="1" applyFont="1" applyBorder="1" applyAlignment="1">
      <alignment horizontal="right" vertical="center"/>
    </xf>
    <xf numFmtId="3" fontId="26" fillId="0" borderId="46" xfId="0" applyNumberFormat="1" applyFont="1" applyBorder="1" applyAlignment="1">
      <alignment horizontal="center" vertical="center"/>
    </xf>
    <xf numFmtId="0" fontId="26" fillId="0" borderId="28" xfId="0" applyFont="1" applyBorder="1" applyAlignment="1">
      <alignment horizontal="left" vertical="center"/>
    </xf>
    <xf numFmtId="0" fontId="26" fillId="0" borderId="36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6" fillId="0" borderId="66" xfId="0" applyFont="1" applyBorder="1" applyAlignment="1">
      <alignment horizontal="center" vertical="center"/>
    </xf>
    <xf numFmtId="41" fontId="26" fillId="0" borderId="21" xfId="200" applyFont="1" applyBorder="1" applyAlignment="1">
      <alignment vertical="center"/>
    </xf>
    <xf numFmtId="0" fontId="26" fillId="0" borderId="54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58" xfId="0" applyFont="1" applyBorder="1" applyAlignment="1">
      <alignment horizontal="center" vertical="center"/>
    </xf>
    <xf numFmtId="0" fontId="26" fillId="0" borderId="12" xfId="0" applyFont="1" applyBorder="1" applyAlignment="1">
      <alignment vertical="center"/>
    </xf>
    <xf numFmtId="0" fontId="22" fillId="0" borderId="70" xfId="0" applyFont="1" applyBorder="1"/>
    <xf numFmtId="0" fontId="22" fillId="0" borderId="70" xfId="0" applyFont="1" applyBorder="1" applyAlignment="1">
      <alignment horizontal="right"/>
    </xf>
    <xf numFmtId="41" fontId="22" fillId="0" borderId="70" xfId="200" applyFont="1" applyBorder="1" applyAlignment="1">
      <alignment horizontal="right"/>
    </xf>
    <xf numFmtId="0" fontId="22" fillId="0" borderId="70" xfId="0" applyFont="1" applyBorder="1" applyAlignment="1">
      <alignment horizontal="center"/>
    </xf>
    <xf numFmtId="0" fontId="27" fillId="0" borderId="26" xfId="0" applyFont="1" applyBorder="1" applyAlignment="1">
      <alignment horizontal="center" vertical="center"/>
    </xf>
    <xf numFmtId="41" fontId="26" fillId="0" borderId="13" xfId="0" applyNumberFormat="1" applyFont="1" applyBorder="1" applyAlignment="1">
      <alignment horizontal="center" vertical="center"/>
    </xf>
    <xf numFmtId="3" fontId="26" fillId="4" borderId="7" xfId="0" applyNumberFormat="1" applyFont="1" applyFill="1" applyBorder="1" applyAlignment="1">
      <alignment horizontal="right" vertical="center"/>
    </xf>
    <xf numFmtId="177" fontId="26" fillId="4" borderId="18" xfId="1" applyNumberFormat="1" applyFont="1" applyFill="1" applyBorder="1" applyAlignment="1">
      <alignment horizontal="right" vertical="center"/>
    </xf>
    <xf numFmtId="41" fontId="26" fillId="0" borderId="4" xfId="200" applyFont="1" applyBorder="1" applyAlignment="1">
      <alignment horizontal="right" vertical="center"/>
    </xf>
    <xf numFmtId="177" fontId="26" fillId="0" borderId="20" xfId="1" applyNumberFormat="1" applyFont="1" applyBorder="1" applyAlignment="1">
      <alignment horizontal="right" vertical="center"/>
    </xf>
    <xf numFmtId="0" fontId="26" fillId="0" borderId="23" xfId="0" applyFont="1" applyBorder="1" applyAlignment="1">
      <alignment horizontal="center" vertical="center"/>
    </xf>
    <xf numFmtId="41" fontId="26" fillId="0" borderId="2" xfId="200" applyFont="1" applyBorder="1" applyAlignment="1">
      <alignment horizontal="right" vertical="center"/>
    </xf>
    <xf numFmtId="41" fontId="26" fillId="0" borderId="4" xfId="200" applyNumberFormat="1" applyFont="1" applyBorder="1" applyAlignment="1">
      <alignment horizontal="right" vertical="center"/>
    </xf>
    <xf numFmtId="41" fontId="26" fillId="0" borderId="2" xfId="200" applyNumberFormat="1" applyFont="1" applyBorder="1" applyAlignment="1">
      <alignment horizontal="right" vertical="center"/>
    </xf>
    <xf numFmtId="41" fontId="26" fillId="0" borderId="5" xfId="200" applyNumberFormat="1" applyFont="1" applyBorder="1" applyAlignment="1">
      <alignment horizontal="right" vertical="center"/>
    </xf>
    <xf numFmtId="41" fontId="26" fillId="0" borderId="2" xfId="200" applyNumberFormat="1" applyFont="1" applyBorder="1" applyAlignment="1">
      <alignment horizontal="center" vertical="center"/>
    </xf>
    <xf numFmtId="41" fontId="26" fillId="0" borderId="2" xfId="200" applyFont="1" applyBorder="1" applyAlignment="1">
      <alignment horizontal="center" vertical="center"/>
    </xf>
    <xf numFmtId="41" fontId="26" fillId="0" borderId="14" xfId="200" applyFont="1" applyBorder="1" applyAlignment="1">
      <alignment horizontal="center" vertical="center"/>
    </xf>
    <xf numFmtId="0" fontId="26" fillId="0" borderId="45" xfId="0" applyFont="1" applyBorder="1"/>
    <xf numFmtId="41" fontId="26" fillId="0" borderId="3" xfId="200" applyNumberFormat="1" applyFont="1" applyBorder="1" applyAlignment="1">
      <alignment horizontal="center" vertical="center"/>
    </xf>
    <xf numFmtId="41" fontId="26" fillId="0" borderId="3" xfId="200" applyNumberFormat="1" applyFont="1" applyBorder="1" applyAlignment="1">
      <alignment horizontal="right" vertical="center"/>
    </xf>
    <xf numFmtId="41" fontId="26" fillId="0" borderId="21" xfId="200" applyNumberFormat="1" applyFont="1" applyBorder="1" applyAlignment="1">
      <alignment horizontal="right" vertical="center"/>
    </xf>
    <xf numFmtId="41" fontId="26" fillId="0" borderId="21" xfId="200" applyFont="1" applyBorder="1" applyAlignment="1">
      <alignment horizontal="right" vertical="center"/>
    </xf>
    <xf numFmtId="177" fontId="26" fillId="0" borderId="22" xfId="1" applyNumberFormat="1" applyFont="1" applyBorder="1" applyAlignment="1">
      <alignment horizontal="right" vertical="center"/>
    </xf>
    <xf numFmtId="177" fontId="26" fillId="0" borderId="22" xfId="0" applyNumberFormat="1" applyFont="1" applyBorder="1" applyAlignment="1">
      <alignment horizontal="right" vertical="center"/>
    </xf>
    <xf numFmtId="177" fontId="26" fillId="0" borderId="15" xfId="0" applyNumberFormat="1" applyFont="1" applyBorder="1" applyAlignment="1">
      <alignment horizontal="right" vertical="center"/>
    </xf>
    <xf numFmtId="41" fontId="26" fillId="0" borderId="34" xfId="200" applyFont="1" applyBorder="1" applyAlignment="1">
      <alignment horizontal="right" vertical="center"/>
    </xf>
    <xf numFmtId="41" fontId="26" fillId="0" borderId="21" xfId="200" applyFont="1" applyBorder="1" applyAlignment="1">
      <alignment horizontal="center" vertical="center"/>
    </xf>
    <xf numFmtId="41" fontId="26" fillId="0" borderId="22" xfId="200" applyFont="1" applyBorder="1" applyAlignment="1">
      <alignment horizontal="center" vertical="center"/>
    </xf>
    <xf numFmtId="41" fontId="26" fillId="0" borderId="3" xfId="200" applyFont="1" applyBorder="1" applyAlignment="1">
      <alignment horizontal="center" vertical="center"/>
    </xf>
    <xf numFmtId="41" fontId="26" fillId="0" borderId="15" xfId="200" applyFont="1" applyBorder="1" applyAlignment="1">
      <alignment horizontal="center" vertical="center"/>
    </xf>
    <xf numFmtId="178" fontId="26" fillId="4" borderId="26" xfId="0" applyNumberFormat="1" applyFont="1" applyFill="1" applyBorder="1" applyAlignment="1">
      <alignment vertical="center"/>
    </xf>
    <xf numFmtId="0" fontId="26" fillId="4" borderId="27" xfId="0" applyFont="1" applyFill="1" applyBorder="1" applyAlignment="1">
      <alignment vertical="center"/>
    </xf>
    <xf numFmtId="0" fontId="26" fillId="4" borderId="28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177" fontId="26" fillId="0" borderId="5" xfId="1" applyNumberFormat="1" applyFont="1" applyFill="1" applyBorder="1" applyAlignment="1">
      <alignment vertical="center"/>
    </xf>
    <xf numFmtId="186" fontId="26" fillId="0" borderId="7" xfId="0" applyNumberFormat="1" applyFont="1" applyFill="1" applyBorder="1" applyAlignment="1">
      <alignment vertical="center"/>
    </xf>
    <xf numFmtId="199" fontId="26" fillId="0" borderId="49" xfId="0" applyNumberFormat="1" applyFont="1" applyFill="1" applyBorder="1" applyAlignment="1">
      <alignment vertical="center"/>
    </xf>
    <xf numFmtId="182" fontId="26" fillId="0" borderId="49" xfId="0" applyNumberFormat="1" applyFont="1" applyFill="1" applyBorder="1" applyAlignment="1">
      <alignment horizontal="right" vertical="center"/>
    </xf>
    <xf numFmtId="49" fontId="26" fillId="0" borderId="2" xfId="0" applyNumberFormat="1" applyFont="1" applyFill="1" applyBorder="1" applyAlignment="1">
      <alignment horizontal="center" vertical="top"/>
    </xf>
    <xf numFmtId="0" fontId="26" fillId="0" borderId="2" xfId="0" applyFont="1" applyFill="1" applyBorder="1" applyAlignment="1">
      <alignment vertical="top"/>
    </xf>
    <xf numFmtId="178" fontId="26" fillId="0" borderId="2" xfId="0" applyNumberFormat="1" applyFont="1" applyFill="1" applyBorder="1" applyAlignment="1">
      <alignment vertical="top"/>
    </xf>
    <xf numFmtId="176" fontId="26" fillId="0" borderId="2" xfId="0" applyNumberFormat="1" applyFont="1" applyFill="1" applyBorder="1" applyAlignment="1">
      <alignment vertical="top"/>
    </xf>
    <xf numFmtId="177" fontId="26" fillId="0" borderId="2" xfId="1" applyNumberFormat="1" applyFont="1" applyFill="1" applyBorder="1" applyAlignment="1">
      <alignment vertical="top"/>
    </xf>
    <xf numFmtId="198" fontId="26" fillId="0" borderId="49" xfId="1" applyNumberFormat="1" applyFont="1" applyFill="1" applyBorder="1" applyAlignment="1">
      <alignment horizontal="right" vertical="center"/>
    </xf>
    <xf numFmtId="182" fontId="26" fillId="0" borderId="64" xfId="0" applyNumberFormat="1" applyFont="1" applyFill="1" applyBorder="1" applyAlignment="1">
      <alignment vertical="center"/>
    </xf>
    <xf numFmtId="49" fontId="26" fillId="0" borderId="5" xfId="0" applyNumberFormat="1" applyFont="1" applyFill="1" applyBorder="1" applyAlignment="1">
      <alignment vertical="top"/>
    </xf>
    <xf numFmtId="0" fontId="26" fillId="0" borderId="5" xfId="0" applyFont="1" applyFill="1" applyBorder="1" applyAlignment="1">
      <alignment vertical="top" wrapText="1"/>
    </xf>
    <xf numFmtId="49" fontId="26" fillId="0" borderId="7" xfId="0" applyNumberFormat="1" applyFont="1" applyFill="1" applyBorder="1" applyAlignment="1">
      <alignment vertical="top"/>
    </xf>
    <xf numFmtId="49" fontId="26" fillId="0" borderId="52" xfId="0" applyNumberFormat="1" applyFont="1" applyFill="1" applyBorder="1" applyAlignment="1">
      <alignment horizontal="center" vertical="top"/>
    </xf>
    <xf numFmtId="177" fontId="26" fillId="0" borderId="5" xfId="145" applyNumberFormat="1" applyFont="1" applyFill="1" applyBorder="1" applyAlignment="1">
      <alignment vertical="center"/>
    </xf>
    <xf numFmtId="177" fontId="26" fillId="0" borderId="7" xfId="145" applyNumberFormat="1" applyFont="1" applyFill="1" applyBorder="1" applyAlignment="1">
      <alignment vertical="center"/>
    </xf>
    <xf numFmtId="41" fontId="26" fillId="0" borderId="26" xfId="341" applyFont="1" applyFill="1" applyBorder="1" applyAlignment="1">
      <alignment vertical="center"/>
    </xf>
    <xf numFmtId="41" fontId="26" fillId="0" borderId="13" xfId="341" applyFont="1" applyFill="1" applyBorder="1" applyAlignment="1">
      <alignment vertical="center"/>
    </xf>
    <xf numFmtId="0" fontId="26" fillId="0" borderId="36" xfId="0" applyFont="1" applyBorder="1"/>
    <xf numFmtId="0" fontId="26" fillId="0" borderId="1" xfId="0" applyFont="1" applyBorder="1"/>
    <xf numFmtId="182" fontId="26" fillId="0" borderId="27" xfId="341" applyNumberFormat="1" applyFont="1" applyFill="1" applyBorder="1" applyAlignment="1">
      <alignment horizontal="left" vertical="center"/>
    </xf>
    <xf numFmtId="41" fontId="26" fillId="4" borderId="7" xfId="643" applyFont="1" applyFill="1" applyBorder="1" applyAlignment="1">
      <alignment horizontal="right" vertical="center"/>
    </xf>
    <xf numFmtId="177" fontId="26" fillId="4" borderId="18" xfId="590" applyNumberFormat="1" applyFont="1" applyFill="1" applyBorder="1" applyAlignment="1">
      <alignment horizontal="right" vertical="center"/>
    </xf>
    <xf numFmtId="0" fontId="26" fillId="0" borderId="26" xfId="0" applyFont="1" applyBorder="1" applyAlignment="1">
      <alignment vertical="center"/>
    </xf>
    <xf numFmtId="0" fontId="26" fillId="0" borderId="28" xfId="0" applyFont="1" applyBorder="1" applyAlignment="1">
      <alignment vertical="center"/>
    </xf>
    <xf numFmtId="41" fontId="26" fillId="0" borderId="26" xfId="0" applyNumberFormat="1" applyFont="1" applyBorder="1" applyAlignment="1">
      <alignment vertical="center"/>
    </xf>
    <xf numFmtId="177" fontId="26" fillId="0" borderId="34" xfId="590" applyNumberFormat="1" applyFont="1" applyBorder="1" applyAlignment="1">
      <alignment horizontal="right" vertical="center"/>
    </xf>
    <xf numFmtId="41" fontId="26" fillId="0" borderId="1" xfId="643" applyFont="1" applyBorder="1" applyAlignment="1">
      <alignment horizontal="right" vertical="center"/>
    </xf>
    <xf numFmtId="177" fontId="26" fillId="0" borderId="39" xfId="590" applyNumberFormat="1" applyFont="1" applyBorder="1" applyAlignment="1">
      <alignment horizontal="right" vertical="center"/>
    </xf>
    <xf numFmtId="41" fontId="26" fillId="0" borderId="26" xfId="643" applyFont="1" applyBorder="1" applyAlignment="1">
      <alignment horizontal="right" vertical="center"/>
    </xf>
    <xf numFmtId="41" fontId="26" fillId="0" borderId="4" xfId="643" applyFont="1" applyBorder="1" applyAlignment="1">
      <alignment horizontal="right" vertical="center"/>
    </xf>
    <xf numFmtId="177" fontId="26" fillId="0" borderId="20" xfId="590" applyNumberFormat="1" applyFont="1" applyBorder="1" applyAlignment="1">
      <alignment horizontal="right" vertical="center"/>
    </xf>
    <xf numFmtId="41" fontId="26" fillId="0" borderId="2" xfId="643" applyFont="1" applyBorder="1" applyAlignment="1">
      <alignment horizontal="right" vertical="center"/>
    </xf>
    <xf numFmtId="177" fontId="26" fillId="0" borderId="14" xfId="590" applyNumberFormat="1" applyFont="1" applyBorder="1" applyAlignment="1">
      <alignment horizontal="right" vertical="center"/>
    </xf>
    <xf numFmtId="41" fontId="26" fillId="0" borderId="5" xfId="643" applyFont="1" applyBorder="1" applyAlignment="1">
      <alignment horizontal="right" vertical="center"/>
    </xf>
    <xf numFmtId="177" fontId="26" fillId="0" borderId="35" xfId="590" applyNumberFormat="1" applyFont="1" applyBorder="1" applyAlignment="1">
      <alignment horizontal="right" vertical="center"/>
    </xf>
    <xf numFmtId="41" fontId="26" fillId="2" borderId="26" xfId="643" applyFont="1" applyFill="1" applyBorder="1" applyAlignment="1">
      <alignment horizontal="right" vertical="center"/>
    </xf>
    <xf numFmtId="41" fontId="26" fillId="2" borderId="21" xfId="643" applyFont="1" applyFill="1" applyBorder="1" applyAlignment="1">
      <alignment horizontal="right" vertical="center"/>
    </xf>
    <xf numFmtId="41" fontId="26" fillId="2" borderId="3" xfId="643" applyFont="1" applyFill="1" applyBorder="1" applyAlignment="1">
      <alignment horizontal="right" vertical="center"/>
    </xf>
    <xf numFmtId="0" fontId="26" fillId="0" borderId="39" xfId="0" applyFont="1" applyBorder="1"/>
    <xf numFmtId="41" fontId="26" fillId="0" borderId="7" xfId="643" applyFont="1" applyBorder="1" applyAlignment="1">
      <alignment horizontal="right" vertical="center"/>
    </xf>
    <xf numFmtId="176" fontId="26" fillId="0" borderId="7" xfId="643" applyNumberFormat="1" applyFont="1" applyBorder="1" applyAlignment="1">
      <alignment horizontal="right" vertical="center"/>
    </xf>
    <xf numFmtId="177" fontId="26" fillId="0" borderId="18" xfId="590" applyNumberFormat="1" applyFont="1" applyBorder="1" applyAlignment="1">
      <alignment horizontal="right" vertical="center"/>
    </xf>
    <xf numFmtId="41" fontId="26" fillId="0" borderId="13" xfId="643" applyFont="1" applyBorder="1" applyAlignment="1">
      <alignment horizontal="right" vertical="center"/>
    </xf>
    <xf numFmtId="41" fontId="26" fillId="0" borderId="21" xfId="643" applyFont="1" applyBorder="1" applyAlignment="1">
      <alignment horizontal="right" vertical="center"/>
    </xf>
    <xf numFmtId="177" fontId="26" fillId="0" borderId="22" xfId="590" applyNumberFormat="1" applyFont="1" applyBorder="1" applyAlignment="1">
      <alignment horizontal="right" vertical="center"/>
    </xf>
    <xf numFmtId="177" fontId="26" fillId="0" borderId="38" xfId="0" applyNumberFormat="1" applyFont="1" applyBorder="1" applyAlignment="1">
      <alignment horizontal="right" vertical="center"/>
    </xf>
    <xf numFmtId="41" fontId="26" fillId="0" borderId="3" xfId="643" applyFont="1" applyBorder="1" applyAlignment="1">
      <alignment horizontal="right" vertical="center"/>
    </xf>
    <xf numFmtId="177" fontId="26" fillId="0" borderId="15" xfId="590" applyNumberFormat="1" applyFont="1" applyBorder="1" applyAlignment="1">
      <alignment horizontal="right" vertical="center"/>
    </xf>
    <xf numFmtId="182" fontId="26" fillId="0" borderId="31" xfId="646" applyNumberFormat="1" applyFont="1" applyBorder="1" applyAlignment="1">
      <alignment horizontal="right" vertical="center"/>
    </xf>
    <xf numFmtId="181" fontId="26" fillId="0" borderId="31" xfId="646" applyNumberFormat="1" applyFont="1" applyBorder="1" applyAlignment="1">
      <alignment horizontal="right" vertical="center"/>
    </xf>
    <xf numFmtId="180" fontId="26" fillId="0" borderId="31" xfId="646" applyNumberFormat="1" applyFont="1" applyBorder="1" applyAlignment="1">
      <alignment horizontal="right" vertical="center"/>
    </xf>
    <xf numFmtId="182" fontId="26" fillId="0" borderId="43" xfId="643" applyNumberFormat="1" applyFont="1" applyBorder="1" applyAlignment="1">
      <alignment horizontal="right" vertical="center"/>
    </xf>
    <xf numFmtId="0" fontId="26" fillId="0" borderId="24" xfId="0" applyFont="1" applyFill="1" applyBorder="1" applyAlignment="1">
      <alignment horizontal="center" vertical="center"/>
    </xf>
    <xf numFmtId="194" fontId="26" fillId="0" borderId="0" xfId="643" applyNumberFormat="1" applyFont="1" applyFill="1" applyBorder="1" applyAlignment="1">
      <alignment horizontal="right" vertical="center"/>
    </xf>
    <xf numFmtId="3" fontId="26" fillId="0" borderId="0" xfId="0" applyNumberFormat="1" applyFont="1" applyFill="1" applyBorder="1" applyAlignment="1">
      <alignment horizontal="right" vertical="center"/>
    </xf>
    <xf numFmtId="0" fontId="26" fillId="0" borderId="4" xfId="0" applyFont="1" applyBorder="1" applyAlignment="1">
      <alignment horizontal="center" vertical="top" wrapText="1"/>
    </xf>
    <xf numFmtId="41" fontId="26" fillId="0" borderId="4" xfId="200" applyFont="1" applyBorder="1" applyAlignment="1">
      <alignment vertical="top"/>
    </xf>
    <xf numFmtId="9" fontId="26" fillId="0" borderId="20" xfId="0" applyNumberFormat="1" applyFont="1" applyBorder="1" applyAlignment="1">
      <alignment vertical="top"/>
    </xf>
    <xf numFmtId="0" fontId="26" fillId="0" borderId="63" xfId="0" applyFont="1" applyFill="1" applyBorder="1" applyAlignment="1">
      <alignment horizontal="center" vertical="center"/>
    </xf>
    <xf numFmtId="194" fontId="26" fillId="0" borderId="19" xfId="643" applyNumberFormat="1" applyFont="1" applyFill="1" applyBorder="1" applyAlignment="1">
      <alignment horizontal="right" vertical="center"/>
    </xf>
    <xf numFmtId="3" fontId="26" fillId="0" borderId="19" xfId="0" applyNumberFormat="1" applyFont="1" applyFill="1" applyBorder="1" applyAlignment="1">
      <alignment horizontal="right" vertical="center"/>
    </xf>
    <xf numFmtId="182" fontId="26" fillId="0" borderId="25" xfId="643" applyNumberFormat="1" applyFont="1" applyFill="1" applyBorder="1" applyAlignment="1">
      <alignment horizontal="right" vertical="center"/>
    </xf>
    <xf numFmtId="41" fontId="26" fillId="0" borderId="5" xfId="0" applyNumberFormat="1" applyFont="1" applyBorder="1" applyAlignment="1">
      <alignment horizontal="right" vertical="top"/>
    </xf>
    <xf numFmtId="41" fontId="26" fillId="0" borderId="5" xfId="200" applyFont="1" applyBorder="1" applyAlignment="1">
      <alignment horizontal="right" vertical="top"/>
    </xf>
    <xf numFmtId="177" fontId="26" fillId="0" borderId="35" xfId="590" applyNumberFormat="1" applyFont="1" applyBorder="1" applyAlignment="1">
      <alignment horizontal="right" vertical="top"/>
    </xf>
    <xf numFmtId="0" fontId="26" fillId="0" borderId="48" xfId="0" applyFont="1" applyBorder="1" applyAlignment="1">
      <alignment horizontal="center" vertical="center"/>
    </xf>
    <xf numFmtId="3" fontId="26" fillId="0" borderId="9" xfId="0" applyNumberFormat="1" applyFont="1" applyBorder="1" applyAlignment="1">
      <alignment horizontal="right" vertical="center"/>
    </xf>
    <xf numFmtId="41" fontId="26" fillId="0" borderId="7" xfId="0" applyNumberFormat="1" applyFont="1" applyBorder="1" applyAlignment="1">
      <alignment horizontal="right" vertical="top"/>
    </xf>
    <xf numFmtId="41" fontId="26" fillId="0" borderId="7" xfId="200" applyFont="1" applyBorder="1" applyAlignment="1">
      <alignment horizontal="right" vertical="top"/>
    </xf>
    <xf numFmtId="177" fontId="26" fillId="0" borderId="18" xfId="590" applyNumberFormat="1" applyFont="1" applyBorder="1" applyAlignment="1">
      <alignment horizontal="right" vertical="top"/>
    </xf>
    <xf numFmtId="0" fontId="36" fillId="0" borderId="0" xfId="0" applyFont="1" applyBorder="1" applyAlignment="1">
      <alignment vertical="center"/>
    </xf>
    <xf numFmtId="3" fontId="26" fillId="0" borderId="0" xfId="0" applyNumberFormat="1" applyFont="1" applyBorder="1" applyAlignment="1">
      <alignment horizontal="right" vertical="center"/>
    </xf>
    <xf numFmtId="181" fontId="26" fillId="0" borderId="31" xfId="643" applyNumberFormat="1" applyFont="1" applyBorder="1" applyAlignment="1">
      <alignment horizontal="right" vertical="center"/>
    </xf>
    <xf numFmtId="182" fontId="26" fillId="0" borderId="54" xfId="643" applyNumberFormat="1" applyFont="1" applyBorder="1" applyAlignment="1">
      <alignment horizontal="right" vertical="center"/>
    </xf>
    <xf numFmtId="181" fontId="26" fillId="0" borderId="54" xfId="643" applyNumberFormat="1" applyFont="1" applyBorder="1" applyAlignment="1">
      <alignment horizontal="right" vertical="center"/>
    </xf>
    <xf numFmtId="3" fontId="26" fillId="0" borderId="54" xfId="0" applyNumberFormat="1" applyFont="1" applyBorder="1" applyAlignment="1">
      <alignment horizontal="right" vertical="center"/>
    </xf>
    <xf numFmtId="182" fontId="26" fillId="0" borderId="57" xfId="643" applyNumberFormat="1" applyFont="1" applyBorder="1" applyAlignment="1">
      <alignment horizontal="right" vertical="center"/>
    </xf>
    <xf numFmtId="0" fontId="26" fillId="0" borderId="59" xfId="0" applyFont="1" applyBorder="1" applyAlignment="1">
      <alignment horizontal="center" vertical="center"/>
    </xf>
    <xf numFmtId="182" fontId="26" fillId="0" borderId="55" xfId="643" applyNumberFormat="1" applyFont="1" applyBorder="1" applyAlignment="1">
      <alignment horizontal="right" vertical="center"/>
    </xf>
    <xf numFmtId="0" fontId="36" fillId="0" borderId="55" xfId="0" applyFont="1" applyBorder="1" applyAlignment="1">
      <alignment vertical="center"/>
    </xf>
    <xf numFmtId="181" fontId="26" fillId="0" borderId="55" xfId="643" applyNumberFormat="1" applyFont="1" applyBorder="1" applyAlignment="1">
      <alignment horizontal="right" vertical="center"/>
    </xf>
    <xf numFmtId="3" fontId="26" fillId="0" borderId="55" xfId="0" applyNumberFormat="1" applyFont="1" applyBorder="1" applyAlignment="1">
      <alignment horizontal="right" vertical="center"/>
    </xf>
    <xf numFmtId="182" fontId="26" fillId="0" borderId="60" xfId="643" applyNumberFormat="1" applyFont="1" applyBorder="1" applyAlignment="1">
      <alignment horizontal="right" vertical="center"/>
    </xf>
    <xf numFmtId="192" fontId="26" fillId="0" borderId="31" xfId="643" applyNumberFormat="1" applyFont="1" applyBorder="1" applyAlignment="1">
      <alignment horizontal="right" vertical="center"/>
    </xf>
    <xf numFmtId="0" fontId="36" fillId="0" borderId="46" xfId="0" applyFont="1" applyBorder="1" applyAlignment="1">
      <alignment vertical="center"/>
    </xf>
    <xf numFmtId="3" fontId="26" fillId="0" borderId="46" xfId="0" applyNumberFormat="1" applyFont="1" applyBorder="1" applyAlignment="1">
      <alignment horizontal="right" vertical="center"/>
    </xf>
    <xf numFmtId="192" fontId="26" fillId="0" borderId="28" xfId="643" applyNumberFormat="1" applyFont="1" applyBorder="1" applyAlignment="1">
      <alignment horizontal="right" vertical="center"/>
    </xf>
    <xf numFmtId="3" fontId="26" fillId="0" borderId="28" xfId="0" applyNumberFormat="1" applyFont="1" applyBorder="1" applyAlignment="1">
      <alignment horizontal="right" vertical="center"/>
    </xf>
    <xf numFmtId="182" fontId="26" fillId="0" borderId="29" xfId="643" applyNumberFormat="1" applyFont="1" applyBorder="1" applyAlignment="1">
      <alignment horizontal="right" vertical="center"/>
    </xf>
    <xf numFmtId="49" fontId="26" fillId="0" borderId="6" xfId="0" applyNumberFormat="1" applyFont="1" applyBorder="1" applyAlignment="1">
      <alignment horizontal="center" vertical="center"/>
    </xf>
    <xf numFmtId="49" fontId="26" fillId="5" borderId="7" xfId="0" applyNumberFormat="1" applyFont="1" applyFill="1" applyBorder="1" applyAlignment="1">
      <alignment horizontal="center" vertical="center"/>
    </xf>
    <xf numFmtId="49" fontId="26" fillId="5" borderId="4" xfId="0" applyNumberFormat="1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left" vertical="center"/>
    </xf>
    <xf numFmtId="178" fontId="26" fillId="5" borderId="4" xfId="0" applyNumberFormat="1" applyFont="1" applyFill="1" applyBorder="1" applyAlignment="1">
      <alignment vertical="center"/>
    </xf>
    <xf numFmtId="0" fontId="26" fillId="5" borderId="11" xfId="0" applyFont="1" applyFill="1" applyBorder="1" applyAlignment="1">
      <alignment vertical="center"/>
    </xf>
    <xf numFmtId="0" fontId="26" fillId="5" borderId="19" xfId="0" applyFont="1" applyFill="1" applyBorder="1" applyAlignment="1">
      <alignment vertical="center"/>
    </xf>
    <xf numFmtId="181" fontId="26" fillId="5" borderId="19" xfId="0" applyNumberFormat="1" applyFont="1" applyFill="1" applyBorder="1" applyAlignment="1">
      <alignment horizontal="center" vertical="center"/>
    </xf>
    <xf numFmtId="179" fontId="26" fillId="5" borderId="25" xfId="0" applyNumberFormat="1" applyFont="1" applyFill="1" applyBorder="1" applyAlignment="1">
      <alignment vertical="center"/>
    </xf>
    <xf numFmtId="49" fontId="26" fillId="0" borderId="7" xfId="0" applyNumberFormat="1" applyFont="1" applyBorder="1" applyAlignment="1">
      <alignment horizontal="center" vertical="center"/>
    </xf>
    <xf numFmtId="178" fontId="26" fillId="0" borderId="7" xfId="0" applyNumberFormat="1" applyFont="1" applyBorder="1" applyAlignment="1">
      <alignment vertical="center"/>
    </xf>
    <xf numFmtId="178" fontId="26" fillId="0" borderId="5" xfId="0" applyNumberFormat="1" applyFont="1" applyBorder="1" applyAlignment="1">
      <alignment vertical="top"/>
    </xf>
    <xf numFmtId="177" fontId="26" fillId="0" borderId="5" xfId="590" applyNumberFormat="1" applyFont="1" applyBorder="1" applyAlignment="1">
      <alignment vertical="top"/>
    </xf>
    <xf numFmtId="0" fontId="26" fillId="0" borderId="8" xfId="0" applyFont="1" applyBorder="1" applyAlignment="1">
      <alignment vertical="center"/>
    </xf>
    <xf numFmtId="178" fontId="26" fillId="0" borderId="7" xfId="0" applyNumberFormat="1" applyFont="1" applyBorder="1" applyAlignment="1">
      <alignment vertical="top"/>
    </xf>
    <xf numFmtId="177" fontId="26" fillId="0" borderId="7" xfId="590" applyNumberFormat="1" applyFont="1" applyBorder="1" applyAlignment="1">
      <alignment vertical="top"/>
    </xf>
    <xf numFmtId="0" fontId="26" fillId="0" borderId="10" xfId="0" applyFont="1" applyBorder="1" applyAlignment="1">
      <alignment vertical="center"/>
    </xf>
    <xf numFmtId="176" fontId="26" fillId="0" borderId="7" xfId="0" applyNumberFormat="1" applyFont="1" applyBorder="1" applyAlignment="1">
      <alignment vertical="top"/>
    </xf>
    <xf numFmtId="49" fontId="26" fillId="0" borderId="4" xfId="0" applyNumberFormat="1" applyFont="1" applyBorder="1" applyAlignment="1">
      <alignment horizontal="center" vertical="top"/>
    </xf>
    <xf numFmtId="0" fontId="26" fillId="0" borderId="4" xfId="0" applyFont="1" applyBorder="1" applyAlignment="1">
      <alignment vertical="top"/>
    </xf>
    <xf numFmtId="178" fontId="26" fillId="0" borderId="4" xfId="0" applyNumberFormat="1" applyFont="1" applyBorder="1" applyAlignment="1">
      <alignment vertical="top"/>
    </xf>
    <xf numFmtId="176" fontId="26" fillId="0" borderId="4" xfId="0" applyNumberFormat="1" applyFont="1" applyBorder="1" applyAlignment="1">
      <alignment vertical="top"/>
    </xf>
    <xf numFmtId="177" fontId="26" fillId="0" borderId="4" xfId="590" applyNumberFormat="1" applyFont="1" applyBorder="1" applyAlignment="1">
      <alignment vertical="top"/>
    </xf>
    <xf numFmtId="0" fontId="26" fillId="0" borderId="11" xfId="0" applyFont="1" applyBorder="1" applyAlignment="1">
      <alignment vertical="center"/>
    </xf>
    <xf numFmtId="49" fontId="26" fillId="0" borderId="12" xfId="0" applyNumberFormat="1" applyFont="1" applyBorder="1" applyAlignment="1">
      <alignment horizontal="center" vertical="center"/>
    </xf>
    <xf numFmtId="49" fontId="26" fillId="0" borderId="1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vertical="top"/>
    </xf>
    <xf numFmtId="178" fontId="26" fillId="0" borderId="3" xfId="0" applyNumberFormat="1" applyFont="1" applyBorder="1" applyAlignment="1">
      <alignment vertical="top"/>
    </xf>
    <xf numFmtId="177" fontId="26" fillId="0" borderId="3" xfId="590" applyNumberFormat="1" applyFont="1" applyBorder="1" applyAlignment="1">
      <alignment vertical="top"/>
    </xf>
    <xf numFmtId="0" fontId="26" fillId="0" borderId="61" xfId="0" applyFont="1" applyBorder="1" applyAlignment="1">
      <alignment vertical="center"/>
    </xf>
    <xf numFmtId="0" fontId="26" fillId="6" borderId="6" xfId="0" applyFont="1" applyFill="1" applyBorder="1" applyAlignment="1">
      <alignment horizontal="center" vertical="center"/>
    </xf>
    <xf numFmtId="0" fontId="26" fillId="6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top"/>
    </xf>
    <xf numFmtId="176" fontId="26" fillId="0" borderId="7" xfId="0" applyNumberFormat="1" applyFont="1" applyFill="1" applyBorder="1" applyAlignment="1">
      <alignment horizontal="center" vertical="top"/>
    </xf>
    <xf numFmtId="176" fontId="26" fillId="0" borderId="7" xfId="643" applyNumberFormat="1" applyFont="1" applyBorder="1" applyAlignment="1">
      <alignment horizontal="right" vertical="top"/>
    </xf>
    <xf numFmtId="41" fontId="26" fillId="0" borderId="7" xfId="200" applyFont="1" applyFill="1" applyBorder="1" applyAlignment="1">
      <alignment horizontal="right" vertical="top"/>
    </xf>
    <xf numFmtId="177" fontId="26" fillId="0" borderId="7" xfId="590" applyNumberFormat="1" applyFont="1" applyFill="1" applyBorder="1" applyAlignment="1">
      <alignment horizontal="right" vertical="top"/>
    </xf>
    <xf numFmtId="0" fontId="36" fillId="0" borderId="0" xfId="0" applyFont="1"/>
    <xf numFmtId="0" fontId="26" fillId="0" borderId="3" xfId="587" applyFont="1" applyBorder="1" applyAlignment="1">
      <alignment horizontal="center" vertical="center"/>
    </xf>
    <xf numFmtId="0" fontId="26" fillId="0" borderId="15" xfId="587" applyFont="1" applyBorder="1" applyAlignment="1">
      <alignment horizontal="center" vertical="center"/>
    </xf>
    <xf numFmtId="41" fontId="26" fillId="4" borderId="7" xfId="587" applyNumberFormat="1" applyFont="1" applyFill="1" applyBorder="1" applyAlignment="1">
      <alignment horizontal="right" vertical="center"/>
    </xf>
    <xf numFmtId="177" fontId="26" fillId="4" borderId="18" xfId="587" applyNumberFormat="1" applyFont="1" applyFill="1" applyBorder="1" applyAlignment="1">
      <alignment horizontal="right" vertical="center"/>
    </xf>
    <xf numFmtId="177" fontId="26" fillId="4" borderId="18" xfId="199" applyNumberFormat="1" applyFont="1" applyFill="1" applyBorder="1" applyAlignment="1">
      <alignment horizontal="right" vertical="center"/>
    </xf>
    <xf numFmtId="0" fontId="26" fillId="0" borderId="36" xfId="587" applyFont="1" applyBorder="1" applyAlignment="1">
      <alignment horizontal="center" vertical="center"/>
    </xf>
    <xf numFmtId="0" fontId="26" fillId="0" borderId="1" xfId="587" applyFont="1" applyBorder="1" applyAlignment="1">
      <alignment horizontal="center" vertical="center"/>
    </xf>
    <xf numFmtId="0" fontId="26" fillId="0" borderId="21" xfId="587" applyFont="1" applyBorder="1" applyAlignment="1">
      <alignment horizontal="center" vertical="center"/>
    </xf>
    <xf numFmtId="41" fontId="26" fillId="0" borderId="21" xfId="468" applyFont="1" applyBorder="1" applyAlignment="1">
      <alignment horizontal="right" vertical="center"/>
    </xf>
    <xf numFmtId="177" fontId="26" fillId="0" borderId="22" xfId="199" applyNumberFormat="1" applyFont="1" applyBorder="1" applyAlignment="1">
      <alignment horizontal="right" vertical="center"/>
    </xf>
    <xf numFmtId="0" fontId="26" fillId="0" borderId="37" xfId="587" applyFont="1" applyBorder="1" applyAlignment="1">
      <alignment horizontal="center" vertical="center"/>
    </xf>
    <xf numFmtId="41" fontId="26" fillId="0" borderId="1" xfId="468" applyFont="1" applyBorder="1" applyAlignment="1">
      <alignment horizontal="right" vertical="center"/>
    </xf>
    <xf numFmtId="177" fontId="26" fillId="0" borderId="39" xfId="199" applyNumberFormat="1" applyFont="1" applyBorder="1" applyAlignment="1">
      <alignment horizontal="right" vertical="center"/>
    </xf>
    <xf numFmtId="0" fontId="26" fillId="0" borderId="33" xfId="587" applyFont="1" applyBorder="1" applyAlignment="1">
      <alignment horizontal="center" vertical="center"/>
    </xf>
    <xf numFmtId="0" fontId="26" fillId="0" borderId="26" xfId="587" applyFont="1" applyBorder="1" applyAlignment="1">
      <alignment horizontal="center" vertical="center"/>
    </xf>
    <xf numFmtId="41" fontId="26" fillId="0" borderId="26" xfId="468" applyFont="1" applyBorder="1" applyAlignment="1">
      <alignment horizontal="right" vertical="center"/>
    </xf>
    <xf numFmtId="177" fontId="26" fillId="0" borderId="34" xfId="587" applyNumberFormat="1" applyFont="1" applyBorder="1" applyAlignment="1">
      <alignment horizontal="right" vertical="center"/>
    </xf>
    <xf numFmtId="0" fontId="26" fillId="0" borderId="23" xfId="587" applyFont="1" applyBorder="1" applyAlignment="1">
      <alignment horizontal="center" vertical="center"/>
    </xf>
    <xf numFmtId="177" fontId="26" fillId="0" borderId="34" xfId="199" applyNumberFormat="1" applyFont="1" applyBorder="1" applyAlignment="1">
      <alignment horizontal="right" vertical="center"/>
    </xf>
    <xf numFmtId="0" fontId="26" fillId="0" borderId="12" xfId="587" applyFont="1" applyBorder="1" applyAlignment="1">
      <alignment horizontal="center" vertical="center"/>
    </xf>
    <xf numFmtId="0" fontId="26" fillId="0" borderId="13" xfId="587" applyFont="1" applyBorder="1" applyAlignment="1">
      <alignment horizontal="center" vertical="center"/>
    </xf>
    <xf numFmtId="41" fontId="26" fillId="0" borderId="13" xfId="468" applyFont="1" applyBorder="1" applyAlignment="1">
      <alignment horizontal="right" vertical="center"/>
    </xf>
    <xf numFmtId="177" fontId="26" fillId="0" borderId="38" xfId="587" applyNumberFormat="1" applyFont="1" applyBorder="1" applyAlignment="1">
      <alignment horizontal="right" vertical="center"/>
    </xf>
    <xf numFmtId="0" fontId="26" fillId="0" borderId="32" xfId="587" applyFont="1" applyBorder="1" applyAlignment="1">
      <alignment horizontal="center" vertical="center"/>
    </xf>
    <xf numFmtId="0" fontId="26" fillId="0" borderId="4" xfId="587" applyFont="1" applyBorder="1" applyAlignment="1">
      <alignment horizontal="center" vertical="center"/>
    </xf>
    <xf numFmtId="41" fontId="26" fillId="0" borderId="4" xfId="468" applyFont="1" applyBorder="1" applyAlignment="1">
      <alignment horizontal="right" vertical="center"/>
    </xf>
    <xf numFmtId="177" fontId="26" fillId="0" borderId="20" xfId="199" applyNumberFormat="1" applyFont="1" applyBorder="1" applyAlignment="1">
      <alignment horizontal="right" vertical="center"/>
    </xf>
    <xf numFmtId="176" fontId="26" fillId="0" borderId="1" xfId="468" applyNumberFormat="1" applyFont="1" applyBorder="1" applyAlignment="1">
      <alignment horizontal="right" vertical="center"/>
    </xf>
    <xf numFmtId="177" fontId="26" fillId="0" borderId="39" xfId="587" applyNumberFormat="1" applyFont="1" applyBorder="1" applyAlignment="1">
      <alignment horizontal="right" vertical="center"/>
    </xf>
    <xf numFmtId="0" fontId="26" fillId="0" borderId="7" xfId="587" applyFont="1" applyBorder="1" applyAlignment="1">
      <alignment horizontal="center" vertical="center"/>
    </xf>
    <xf numFmtId="177" fontId="26" fillId="0" borderId="14" xfId="199" applyNumberFormat="1" applyFont="1" applyBorder="1" applyAlignment="1">
      <alignment horizontal="right" vertical="center"/>
    </xf>
    <xf numFmtId="0" fontId="26" fillId="0" borderId="6" xfId="587" applyFont="1" applyBorder="1" applyAlignment="1">
      <alignment horizontal="center" vertical="center"/>
    </xf>
    <xf numFmtId="41" fontId="26" fillId="0" borderId="7" xfId="468" applyFont="1" applyBorder="1" applyAlignment="1">
      <alignment horizontal="right" vertical="center"/>
    </xf>
    <xf numFmtId="176" fontId="26" fillId="0" borderId="7" xfId="468" applyNumberFormat="1" applyFont="1" applyBorder="1" applyAlignment="1">
      <alignment horizontal="right" vertical="center"/>
    </xf>
    <xf numFmtId="177" fontId="26" fillId="0" borderId="18" xfId="587" applyNumberFormat="1" applyFont="1" applyBorder="1" applyAlignment="1">
      <alignment horizontal="right" vertical="center"/>
    </xf>
    <xf numFmtId="0" fontId="26" fillId="0" borderId="2" xfId="587" applyFont="1" applyBorder="1" applyAlignment="1">
      <alignment horizontal="center" vertical="center"/>
    </xf>
    <xf numFmtId="41" fontId="26" fillId="0" borderId="2" xfId="468" applyFont="1" applyBorder="1" applyAlignment="1">
      <alignment horizontal="right" vertical="center"/>
    </xf>
    <xf numFmtId="0" fontId="26" fillId="0" borderId="5" xfId="587" applyFont="1" applyBorder="1" applyAlignment="1">
      <alignment horizontal="center" vertical="center"/>
    </xf>
    <xf numFmtId="41" fontId="26" fillId="0" borderId="5" xfId="468" applyFont="1" applyBorder="1" applyAlignment="1">
      <alignment horizontal="right" vertical="center"/>
    </xf>
    <xf numFmtId="177" fontId="26" fillId="0" borderId="35" xfId="199" applyNumberFormat="1" applyFont="1" applyBorder="1" applyAlignment="1">
      <alignment horizontal="right" vertical="center"/>
    </xf>
    <xf numFmtId="41" fontId="26" fillId="0" borderId="3" xfId="468" applyFont="1" applyBorder="1" applyAlignment="1">
      <alignment horizontal="right" vertical="center"/>
    </xf>
    <xf numFmtId="177" fontId="26" fillId="0" borderId="15" xfId="199" applyNumberFormat="1" applyFont="1" applyBorder="1" applyAlignment="1">
      <alignment horizontal="right" vertical="center"/>
    </xf>
    <xf numFmtId="0" fontId="26" fillId="0" borderId="6" xfId="587" applyFont="1" applyBorder="1" applyAlignment="1">
      <alignment horizontal="center" vertical="center" wrapText="1"/>
    </xf>
    <xf numFmtId="0" fontId="26" fillId="0" borderId="7" xfId="587" applyFont="1" applyBorder="1" applyAlignment="1">
      <alignment horizontal="center" vertical="center" wrapText="1"/>
    </xf>
    <xf numFmtId="41" fontId="26" fillId="0" borderId="7" xfId="587" applyNumberFormat="1" applyFont="1" applyBorder="1" applyAlignment="1">
      <alignment horizontal="right" vertical="center"/>
    </xf>
    <xf numFmtId="177" fontId="26" fillId="0" borderId="18" xfId="199" applyNumberFormat="1" applyFont="1" applyBorder="1" applyAlignment="1">
      <alignment horizontal="right" vertical="center"/>
    </xf>
    <xf numFmtId="9" fontId="26" fillId="0" borderId="35" xfId="145" applyFont="1" applyBorder="1" applyAlignment="1">
      <alignment horizontal="right" vertical="center"/>
    </xf>
    <xf numFmtId="41" fontId="26" fillId="0" borderId="13" xfId="587" applyNumberFormat="1" applyFont="1" applyBorder="1" applyAlignment="1">
      <alignment horizontal="right" vertical="center"/>
    </xf>
    <xf numFmtId="176" fontId="26" fillId="0" borderId="13" xfId="468" applyNumberFormat="1" applyFont="1" applyBorder="1" applyAlignment="1">
      <alignment horizontal="right" vertical="center"/>
    </xf>
    <xf numFmtId="177" fontId="26" fillId="0" borderId="38" xfId="199" applyNumberFormat="1" applyFont="1" applyBorder="1" applyAlignment="1">
      <alignment horizontal="right" vertical="center"/>
    </xf>
    <xf numFmtId="0" fontId="26" fillId="4" borderId="40" xfId="0" applyFont="1" applyFill="1" applyBorder="1" applyAlignment="1">
      <alignment horizontal="center" vertical="center"/>
    </xf>
    <xf numFmtId="0" fontId="26" fillId="4" borderId="37" xfId="0" applyFont="1" applyFill="1" applyBorder="1" applyAlignment="1">
      <alignment horizontal="center" vertical="center"/>
    </xf>
    <xf numFmtId="41" fontId="26" fillId="4" borderId="26" xfId="0" applyNumberFormat="1" applyFont="1" applyFill="1" applyBorder="1" applyAlignment="1">
      <alignment horizontal="center" vertical="center"/>
    </xf>
    <xf numFmtId="177" fontId="26" fillId="4" borderId="18" xfId="145" applyNumberFormat="1" applyFont="1" applyFill="1" applyBorder="1" applyAlignment="1">
      <alignment horizontal="right" vertical="center"/>
    </xf>
    <xf numFmtId="0" fontId="36" fillId="4" borderId="40" xfId="0" applyFont="1" applyFill="1" applyBorder="1" applyAlignment="1">
      <alignment horizontal="center" vertical="center"/>
    </xf>
    <xf numFmtId="0" fontId="36" fillId="4" borderId="28" xfId="0" applyFont="1" applyFill="1" applyBorder="1" applyAlignment="1">
      <alignment horizontal="center" vertical="center"/>
    </xf>
    <xf numFmtId="0" fontId="36" fillId="4" borderId="29" xfId="0" applyFont="1" applyFill="1" applyBorder="1" applyAlignment="1">
      <alignment horizontal="center" vertical="center"/>
    </xf>
    <xf numFmtId="176" fontId="26" fillId="0" borderId="7" xfId="341" applyNumberFormat="1" applyFont="1" applyBorder="1" applyAlignment="1">
      <alignment horizontal="right" vertical="center"/>
    </xf>
    <xf numFmtId="177" fontId="26" fillId="0" borderId="39" xfId="145" applyNumberFormat="1" applyFont="1" applyBorder="1" applyAlignment="1">
      <alignment horizontal="right" vertical="center"/>
    </xf>
    <xf numFmtId="176" fontId="26" fillId="0" borderId="1" xfId="341" applyNumberFormat="1" applyFont="1" applyBorder="1" applyAlignment="1">
      <alignment horizontal="right" vertical="center"/>
    </xf>
    <xf numFmtId="192" fontId="26" fillId="0" borderId="31" xfId="341" applyNumberFormat="1" applyFont="1" applyBorder="1" applyAlignment="1">
      <alignment horizontal="right" vertical="center"/>
    </xf>
    <xf numFmtId="182" fontId="26" fillId="0" borderId="43" xfId="341" applyNumberFormat="1" applyFont="1" applyBorder="1" applyAlignment="1">
      <alignment horizontal="right" vertical="center"/>
    </xf>
    <xf numFmtId="176" fontId="26" fillId="0" borderId="13" xfId="341" applyNumberFormat="1" applyFont="1" applyBorder="1" applyAlignment="1">
      <alignment horizontal="right" vertical="center"/>
    </xf>
    <xf numFmtId="182" fontId="26" fillId="0" borderId="46" xfId="341" applyNumberFormat="1" applyFont="1" applyBorder="1" applyAlignment="1">
      <alignment horizontal="right" vertical="center"/>
    </xf>
    <xf numFmtId="192" fontId="26" fillId="0" borderId="46" xfId="341" applyNumberFormat="1" applyFont="1" applyBorder="1" applyAlignment="1">
      <alignment horizontal="right" vertical="center"/>
    </xf>
    <xf numFmtId="182" fontId="26" fillId="0" borderId="47" xfId="341" applyNumberFormat="1" applyFont="1" applyBorder="1" applyAlignment="1">
      <alignment horizontal="right" vertical="center"/>
    </xf>
    <xf numFmtId="192" fontId="26" fillId="0" borderId="28" xfId="341" applyNumberFormat="1" applyFont="1" applyBorder="1" applyAlignment="1">
      <alignment horizontal="right" vertical="center"/>
    </xf>
    <xf numFmtId="182" fontId="26" fillId="0" borderId="29" xfId="341" applyNumberFormat="1" applyFont="1" applyBorder="1" applyAlignment="1">
      <alignment horizontal="right" vertical="center"/>
    </xf>
    <xf numFmtId="41" fontId="26" fillId="4" borderId="26" xfId="341" applyFont="1" applyFill="1" applyBorder="1" applyAlignment="1">
      <alignment vertical="center"/>
    </xf>
    <xf numFmtId="177" fontId="26" fillId="4" borderId="26" xfId="147" applyNumberFormat="1" applyFont="1" applyFill="1" applyBorder="1" applyAlignment="1">
      <alignment vertical="center"/>
    </xf>
    <xf numFmtId="49" fontId="26" fillId="5" borderId="6" xfId="0" applyNumberFormat="1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41" fontId="26" fillId="5" borderId="4" xfId="341" applyFont="1" applyFill="1" applyBorder="1" applyAlignment="1">
      <alignment vertical="center"/>
    </xf>
    <xf numFmtId="177" fontId="26" fillId="5" borderId="4" xfId="147" applyNumberFormat="1" applyFont="1" applyFill="1" applyBorder="1" applyAlignment="1">
      <alignment vertical="center"/>
    </xf>
    <xf numFmtId="41" fontId="26" fillId="0" borderId="7" xfId="341" applyFont="1" applyBorder="1" applyAlignment="1">
      <alignment vertical="center"/>
    </xf>
    <xf numFmtId="177" fontId="26" fillId="0" borderId="7" xfId="147" applyNumberFormat="1" applyFont="1" applyBorder="1" applyAlignment="1">
      <alignment vertical="center"/>
    </xf>
    <xf numFmtId="178" fontId="26" fillId="0" borderId="5" xfId="0" applyNumberFormat="1" applyFont="1" applyBorder="1" applyAlignment="1">
      <alignment vertical="center"/>
    </xf>
    <xf numFmtId="41" fontId="26" fillId="0" borderId="5" xfId="341" applyFont="1" applyBorder="1" applyAlignment="1">
      <alignment vertical="center"/>
    </xf>
    <xf numFmtId="177" fontId="26" fillId="0" borderId="5" xfId="147" applyNumberFormat="1" applyFont="1" applyBorder="1" applyAlignment="1">
      <alignment vertical="center"/>
    </xf>
    <xf numFmtId="178" fontId="26" fillId="0" borderId="4" xfId="0" applyNumberFormat="1" applyFont="1" applyBorder="1" applyAlignment="1">
      <alignment vertical="center"/>
    </xf>
    <xf numFmtId="41" fontId="26" fillId="0" borderId="4" xfId="341" applyFont="1" applyBorder="1" applyAlignment="1">
      <alignment vertical="center"/>
    </xf>
    <xf numFmtId="177" fontId="26" fillId="0" borderId="4" xfId="147" applyNumberFormat="1" applyFont="1" applyBorder="1" applyAlignment="1">
      <alignment vertical="center"/>
    </xf>
    <xf numFmtId="41" fontId="26" fillId="0" borderId="5" xfId="341" applyFont="1" applyBorder="1" applyAlignment="1">
      <alignment vertical="top"/>
    </xf>
    <xf numFmtId="177" fontId="26" fillId="0" borderId="5" xfId="147" applyNumberFormat="1" applyFont="1" applyBorder="1" applyAlignment="1">
      <alignment vertical="top"/>
    </xf>
    <xf numFmtId="41" fontId="26" fillId="0" borderId="7" xfId="341" applyFont="1" applyBorder="1" applyAlignment="1">
      <alignment vertical="top"/>
    </xf>
    <xf numFmtId="177" fontId="26" fillId="0" borderId="7" xfId="147" applyNumberFormat="1" applyFont="1" applyBorder="1" applyAlignment="1">
      <alignment vertical="top"/>
    </xf>
    <xf numFmtId="49" fontId="26" fillId="0" borderId="2" xfId="0" applyNumberFormat="1" applyFont="1" applyBorder="1" applyAlignment="1">
      <alignment horizontal="center" vertical="top"/>
    </xf>
    <xf numFmtId="49" fontId="26" fillId="6" borderId="5" xfId="0" applyNumberFormat="1" applyFont="1" applyFill="1" applyBorder="1" applyAlignment="1">
      <alignment horizontal="center" vertical="center"/>
    </xf>
    <xf numFmtId="49" fontId="26" fillId="6" borderId="5" xfId="0" applyNumberFormat="1" applyFont="1" applyFill="1" applyBorder="1" applyAlignment="1">
      <alignment horizontal="center" vertical="top"/>
    </xf>
    <xf numFmtId="0" fontId="26" fillId="6" borderId="5" xfId="0" applyFont="1" applyFill="1" applyBorder="1" applyAlignment="1">
      <alignment horizontal="center" vertical="center"/>
    </xf>
    <xf numFmtId="178" fontId="26" fillId="6" borderId="5" xfId="0" applyNumberFormat="1" applyFont="1" applyFill="1" applyBorder="1" applyAlignment="1">
      <alignment vertical="top"/>
    </xf>
    <xf numFmtId="41" fontId="26" fillId="6" borderId="5" xfId="341" applyFont="1" applyFill="1" applyBorder="1" applyAlignment="1">
      <alignment vertical="top"/>
    </xf>
    <xf numFmtId="177" fontId="26" fillId="6" borderId="5" xfId="147" applyNumberFormat="1" applyFont="1" applyFill="1" applyBorder="1" applyAlignment="1">
      <alignment vertical="top"/>
    </xf>
    <xf numFmtId="10" fontId="26" fillId="6" borderId="9" xfId="147" applyNumberFormat="1" applyFont="1" applyFill="1" applyBorder="1" applyAlignment="1">
      <alignment horizontal="right" vertical="center"/>
    </xf>
    <xf numFmtId="49" fontId="26" fillId="5" borderId="36" xfId="552" applyNumberFormat="1" applyFont="1" applyFill="1" applyBorder="1" applyAlignment="1">
      <alignment horizontal="center" vertical="center"/>
    </xf>
    <xf numFmtId="0" fontId="26" fillId="5" borderId="1" xfId="552" applyFont="1" applyFill="1" applyBorder="1" applyAlignment="1">
      <alignment horizontal="center" vertical="top" wrapText="1"/>
    </xf>
    <xf numFmtId="0" fontId="26" fillId="5" borderId="1" xfId="552" applyFont="1" applyFill="1" applyBorder="1" applyAlignment="1">
      <alignment horizontal="center" vertical="center"/>
    </xf>
    <xf numFmtId="0" fontId="26" fillId="5" borderId="1" xfId="552" applyFont="1" applyFill="1" applyBorder="1" applyAlignment="1">
      <alignment horizontal="center" vertical="top"/>
    </xf>
    <xf numFmtId="176" fontId="26" fillId="5" borderId="1" xfId="552" applyNumberFormat="1" applyFont="1" applyFill="1" applyBorder="1" applyAlignment="1">
      <alignment horizontal="center" vertical="center"/>
    </xf>
    <xf numFmtId="41" fontId="26" fillId="5" borderId="1" xfId="435" applyFont="1" applyFill="1" applyBorder="1" applyAlignment="1">
      <alignment horizontal="right" vertical="center"/>
    </xf>
    <xf numFmtId="41" fontId="26" fillId="5" borderId="1" xfId="341" applyFont="1" applyFill="1" applyBorder="1" applyAlignment="1">
      <alignment horizontal="right" vertical="center"/>
    </xf>
    <xf numFmtId="177" fontId="26" fillId="5" borderId="1" xfId="145" applyNumberFormat="1" applyFont="1" applyFill="1" applyBorder="1" applyAlignment="1">
      <alignment horizontal="right" vertical="center"/>
    </xf>
    <xf numFmtId="0" fontId="26" fillId="5" borderId="62" xfId="552" applyFont="1" applyFill="1" applyBorder="1" applyAlignment="1">
      <alignment vertical="center"/>
    </xf>
    <xf numFmtId="0" fontId="26" fillId="5" borderId="70" xfId="552" applyFont="1" applyFill="1" applyBorder="1" applyAlignment="1">
      <alignment vertical="center"/>
    </xf>
    <xf numFmtId="176" fontId="26" fillId="5" borderId="54" xfId="552" applyNumberFormat="1" applyFont="1" applyFill="1" applyBorder="1" applyAlignment="1">
      <alignment vertical="center"/>
    </xf>
    <xf numFmtId="0" fontId="26" fillId="5" borderId="54" xfId="552" applyFont="1" applyFill="1" applyBorder="1" applyAlignment="1">
      <alignment vertical="center"/>
    </xf>
    <xf numFmtId="41" fontId="26" fillId="5" borderId="57" xfId="435" applyFont="1" applyFill="1" applyBorder="1" applyAlignment="1">
      <alignment vertical="center"/>
    </xf>
    <xf numFmtId="0" fontId="26" fillId="0" borderId="6" xfId="552" applyFont="1" applyFill="1" applyBorder="1" applyAlignment="1">
      <alignment horizontal="center" vertical="center"/>
    </xf>
    <xf numFmtId="0" fontId="26" fillId="0" borderId="7" xfId="552" applyFont="1" applyFill="1" applyBorder="1" applyAlignment="1">
      <alignment horizontal="center" vertical="top" wrapText="1"/>
    </xf>
    <xf numFmtId="0" fontId="26" fillId="0" borderId="0" xfId="552" applyFont="1" applyBorder="1" applyAlignment="1">
      <alignment vertical="center"/>
    </xf>
    <xf numFmtId="0" fontId="26" fillId="0" borderId="7" xfId="552" applyFont="1" applyFill="1" applyBorder="1" applyAlignment="1">
      <alignment horizontal="center" vertical="center"/>
    </xf>
    <xf numFmtId="0" fontId="26" fillId="0" borderId="5" xfId="552" applyFont="1" applyFill="1" applyBorder="1" applyAlignment="1">
      <alignment horizontal="center" vertical="center"/>
    </xf>
    <xf numFmtId="176" fontId="26" fillId="0" borderId="5" xfId="552" applyNumberFormat="1" applyFont="1" applyFill="1" applyBorder="1" applyAlignment="1">
      <alignment horizontal="center" vertical="center" shrinkToFit="1"/>
    </xf>
    <xf numFmtId="41" fontId="26" fillId="0" borderId="5" xfId="435" applyFont="1" applyFill="1" applyBorder="1" applyAlignment="1">
      <alignment horizontal="right" vertical="center"/>
    </xf>
    <xf numFmtId="41" fontId="26" fillId="0" borderId="5" xfId="341" applyFont="1" applyFill="1" applyBorder="1" applyAlignment="1">
      <alignment horizontal="right" vertical="center"/>
    </xf>
    <xf numFmtId="177" fontId="26" fillId="0" borderId="5" xfId="145" applyNumberFormat="1" applyFont="1" applyFill="1" applyBorder="1" applyAlignment="1">
      <alignment horizontal="right" vertical="center"/>
    </xf>
    <xf numFmtId="187" fontId="26" fillId="0" borderId="9" xfId="552" applyNumberFormat="1" applyFont="1" applyBorder="1" applyAlignment="1">
      <alignment vertical="center"/>
    </xf>
    <xf numFmtId="182" fontId="26" fillId="0" borderId="16" xfId="435" applyNumberFormat="1" applyFont="1" applyBorder="1" applyAlignment="1">
      <alignment vertical="center"/>
    </xf>
    <xf numFmtId="0" fontId="26" fillId="0" borderId="2" xfId="552" applyFont="1" applyFill="1" applyBorder="1" applyAlignment="1">
      <alignment horizontal="center" vertical="center"/>
    </xf>
    <xf numFmtId="176" fontId="26" fillId="0" borderId="2" xfId="552" applyNumberFormat="1" applyFont="1" applyFill="1" applyBorder="1" applyAlignment="1">
      <alignment horizontal="center" vertical="center"/>
    </xf>
    <xf numFmtId="41" fontId="26" fillId="0" borderId="2" xfId="341" applyFont="1" applyFill="1" applyBorder="1" applyAlignment="1">
      <alignment horizontal="right" vertical="center"/>
    </xf>
    <xf numFmtId="0" fontId="26" fillId="0" borderId="51" xfId="552" applyFont="1" applyBorder="1" applyAlignment="1">
      <alignment vertical="center"/>
    </xf>
    <xf numFmtId="0" fontId="26" fillId="0" borderId="49" xfId="552" applyFont="1" applyBorder="1" applyAlignment="1">
      <alignment vertical="center"/>
    </xf>
    <xf numFmtId="196" fontId="26" fillId="0" borderId="49" xfId="552" applyNumberFormat="1" applyFont="1" applyBorder="1" applyAlignment="1">
      <alignment vertical="center"/>
    </xf>
    <xf numFmtId="3" fontId="26" fillId="0" borderId="49" xfId="552" applyNumberFormat="1" applyFont="1" applyBorder="1" applyAlignment="1">
      <alignment vertical="center"/>
    </xf>
    <xf numFmtId="0" fontId="26" fillId="0" borderId="12" xfId="552" applyFont="1" applyBorder="1" applyAlignment="1">
      <alignment vertical="center"/>
    </xf>
    <xf numFmtId="0" fontId="26" fillId="0" borderId="13" xfId="552" applyFont="1" applyBorder="1" applyAlignment="1">
      <alignment vertical="center"/>
    </xf>
    <xf numFmtId="0" fontId="26" fillId="0" borderId="13" xfId="552" applyFont="1" applyBorder="1" applyAlignment="1">
      <alignment horizontal="center" vertical="center"/>
    </xf>
    <xf numFmtId="41" fontId="26" fillId="0" borderId="13" xfId="341" applyFont="1" applyFill="1" applyBorder="1" applyAlignment="1">
      <alignment horizontal="right" vertical="center"/>
    </xf>
    <xf numFmtId="3" fontId="26" fillId="0" borderId="46" xfId="552" applyNumberFormat="1" applyFont="1" applyBorder="1" applyAlignment="1">
      <alignment vertical="center"/>
    </xf>
    <xf numFmtId="187" fontId="26" fillId="0" borderId="55" xfId="552" applyNumberFormat="1" applyFont="1" applyBorder="1" applyAlignment="1">
      <alignment vertical="center"/>
    </xf>
    <xf numFmtId="0" fontId="26" fillId="0" borderId="46" xfId="552" applyFont="1" applyBorder="1" applyAlignment="1">
      <alignment vertical="center"/>
    </xf>
    <xf numFmtId="182" fontId="26" fillId="0" borderId="60" xfId="435" applyNumberFormat="1" applyFont="1" applyBorder="1" applyAlignment="1">
      <alignment vertical="center"/>
    </xf>
    <xf numFmtId="49" fontId="26" fillId="5" borderId="33" xfId="0" applyNumberFormat="1" applyFont="1" applyFill="1" applyBorder="1" applyAlignment="1">
      <alignment vertical="center"/>
    </xf>
    <xf numFmtId="49" fontId="26" fillId="5" borderId="26" xfId="0" applyNumberFormat="1" applyFont="1" applyFill="1" applyBorder="1" applyAlignment="1">
      <alignment horizontal="center" vertical="center" wrapText="1"/>
    </xf>
    <xf numFmtId="49" fontId="26" fillId="5" borderId="26" xfId="0" applyNumberFormat="1" applyFont="1" applyFill="1" applyBorder="1" applyAlignment="1">
      <alignment horizontal="center" vertical="center"/>
    </xf>
    <xf numFmtId="0" fontId="26" fillId="5" borderId="26" xfId="0" applyFont="1" applyFill="1" applyBorder="1" applyAlignment="1">
      <alignment horizontal="center" vertical="center"/>
    </xf>
    <xf numFmtId="41" fontId="26" fillId="5" borderId="26" xfId="435" applyFont="1" applyFill="1" applyBorder="1" applyAlignment="1">
      <alignment horizontal="right" vertical="center"/>
    </xf>
    <xf numFmtId="41" fontId="26" fillId="5" borderId="26" xfId="341" applyFont="1" applyFill="1" applyBorder="1" applyAlignment="1">
      <alignment vertical="center"/>
    </xf>
    <xf numFmtId="177" fontId="26" fillId="5" borderId="26" xfId="147" applyNumberFormat="1" applyFont="1" applyFill="1" applyBorder="1" applyAlignment="1">
      <alignment horizontal="center" vertical="center"/>
    </xf>
    <xf numFmtId="0" fontId="26" fillId="5" borderId="27" xfId="0" applyFont="1" applyFill="1" applyBorder="1" applyAlignment="1">
      <alignment vertical="center"/>
    </xf>
    <xf numFmtId="0" fontId="26" fillId="5" borderId="28" xfId="0" applyFont="1" applyFill="1" applyBorder="1" applyAlignment="1">
      <alignment vertical="center"/>
    </xf>
    <xf numFmtId="0" fontId="26" fillId="5" borderId="28" xfId="0" applyFont="1" applyFill="1" applyBorder="1" applyAlignment="1">
      <alignment horizontal="center" vertical="center"/>
    </xf>
    <xf numFmtId="182" fontId="26" fillId="5" borderId="29" xfId="0" applyNumberFormat="1" applyFont="1" applyFill="1" applyBorder="1" applyAlignment="1">
      <alignment vertical="center"/>
    </xf>
    <xf numFmtId="49" fontId="26" fillId="5" borderId="12" xfId="0" applyNumberFormat="1" applyFont="1" applyFill="1" applyBorder="1" applyAlignment="1">
      <alignment vertical="center"/>
    </xf>
    <xf numFmtId="177" fontId="26" fillId="0" borderId="34" xfId="145" applyNumberFormat="1" applyFont="1" applyBorder="1" applyAlignment="1">
      <alignment horizontal="right" vertical="center"/>
    </xf>
    <xf numFmtId="41" fontId="26" fillId="0" borderId="1" xfId="341" applyFont="1" applyBorder="1" applyAlignment="1">
      <alignment horizontal="right" vertical="center"/>
    </xf>
    <xf numFmtId="41" fontId="26" fillId="0" borderId="26" xfId="341" applyFont="1" applyBorder="1" applyAlignment="1">
      <alignment horizontal="right" vertical="center"/>
    </xf>
    <xf numFmtId="41" fontId="26" fillId="0" borderId="4" xfId="341" applyFont="1" applyBorder="1" applyAlignment="1">
      <alignment horizontal="right" vertical="center"/>
    </xf>
    <xf numFmtId="177" fontId="26" fillId="0" borderId="20" xfId="145" applyNumberFormat="1" applyFont="1" applyBorder="1" applyAlignment="1">
      <alignment horizontal="right" vertical="center"/>
    </xf>
    <xf numFmtId="41" fontId="26" fillId="0" borderId="13" xfId="341" applyFont="1" applyBorder="1" applyAlignment="1">
      <alignment horizontal="right" vertical="center"/>
    </xf>
    <xf numFmtId="41" fontId="26" fillId="0" borderId="2" xfId="341" applyFont="1" applyBorder="1" applyAlignment="1">
      <alignment horizontal="right" vertical="center"/>
    </xf>
    <xf numFmtId="177" fontId="26" fillId="0" borderId="14" xfId="145" applyNumberFormat="1" applyFont="1" applyBorder="1" applyAlignment="1">
      <alignment horizontal="right" vertical="center"/>
    </xf>
    <xf numFmtId="41" fontId="26" fillId="0" borderId="7" xfId="341" applyFont="1" applyBorder="1" applyAlignment="1">
      <alignment horizontal="right" vertical="center"/>
    </xf>
    <xf numFmtId="41" fontId="26" fillId="0" borderId="5" xfId="341" applyFont="1" applyBorder="1" applyAlignment="1">
      <alignment horizontal="right" vertical="center"/>
    </xf>
    <xf numFmtId="177" fontId="26" fillId="0" borderId="35" xfId="145" applyNumberFormat="1" applyFont="1" applyBorder="1" applyAlignment="1">
      <alignment horizontal="right" vertical="center"/>
    </xf>
    <xf numFmtId="177" fontId="26" fillId="0" borderId="18" xfId="145" applyNumberFormat="1" applyFont="1" applyBorder="1" applyAlignment="1">
      <alignment horizontal="right" vertical="center"/>
    </xf>
    <xf numFmtId="177" fontId="26" fillId="0" borderId="38" xfId="145" applyNumberFormat="1" applyFont="1" applyBorder="1" applyAlignment="1">
      <alignment horizontal="right" vertical="center"/>
    </xf>
    <xf numFmtId="0" fontId="26" fillId="0" borderId="0" xfId="0" applyFont="1" applyBorder="1" applyAlignment="1">
      <alignment horizontal="center" vertical="top"/>
    </xf>
    <xf numFmtId="0" fontId="26" fillId="0" borderId="40" xfId="0" applyFont="1" applyBorder="1" applyAlignment="1">
      <alignment horizontal="left" vertical="top"/>
    </xf>
    <xf numFmtId="0" fontId="26" fillId="0" borderId="28" xfId="0" applyFont="1" applyBorder="1" applyAlignment="1">
      <alignment horizontal="left" vertical="top"/>
    </xf>
    <xf numFmtId="182" fontId="26" fillId="0" borderId="28" xfId="341" applyNumberFormat="1" applyFont="1" applyBorder="1" applyAlignment="1">
      <alignment vertical="top"/>
    </xf>
    <xf numFmtId="192" fontId="26" fillId="0" borderId="28" xfId="341" applyNumberFormat="1" applyFont="1" applyBorder="1" applyAlignment="1">
      <alignment horizontal="right" vertical="top"/>
    </xf>
    <xf numFmtId="3" fontId="26" fillId="0" borderId="28" xfId="0" applyNumberFormat="1" applyFont="1" applyBorder="1" applyAlignment="1">
      <alignment horizontal="right" vertical="top"/>
    </xf>
    <xf numFmtId="182" fontId="26" fillId="0" borderId="29" xfId="341" applyNumberFormat="1" applyFont="1" applyBorder="1" applyAlignment="1">
      <alignment horizontal="right" vertical="top"/>
    </xf>
    <xf numFmtId="41" fontId="26" fillId="4" borderId="26" xfId="200" applyFont="1" applyFill="1" applyBorder="1" applyAlignment="1">
      <alignment vertical="center"/>
    </xf>
    <xf numFmtId="177" fontId="26" fillId="4" borderId="26" xfId="145" applyNumberFormat="1" applyFont="1" applyFill="1" applyBorder="1" applyAlignment="1">
      <alignment vertical="center"/>
    </xf>
    <xf numFmtId="41" fontId="26" fillId="5" borderId="4" xfId="200" applyFont="1" applyFill="1" applyBorder="1" applyAlignment="1">
      <alignment vertical="center"/>
    </xf>
    <xf numFmtId="177" fontId="26" fillId="5" borderId="4" xfId="145" applyNumberFormat="1" applyFont="1" applyFill="1" applyBorder="1" applyAlignment="1">
      <alignment vertical="center"/>
    </xf>
    <xf numFmtId="0" fontId="26" fillId="5" borderId="11" xfId="0" applyFont="1" applyFill="1" applyBorder="1" applyAlignment="1">
      <alignment vertical="top"/>
    </xf>
    <xf numFmtId="0" fontId="26" fillId="5" borderId="19" xfId="0" applyFont="1" applyFill="1" applyBorder="1" applyAlignment="1">
      <alignment vertical="top"/>
    </xf>
    <xf numFmtId="181" fontId="26" fillId="5" borderId="19" xfId="0" applyNumberFormat="1" applyFont="1" applyFill="1" applyBorder="1" applyAlignment="1">
      <alignment horizontal="center" vertical="top"/>
    </xf>
    <xf numFmtId="179" fontId="26" fillId="5" borderId="25" xfId="0" applyNumberFormat="1" applyFont="1" applyFill="1" applyBorder="1" applyAlignment="1">
      <alignment vertical="top"/>
    </xf>
    <xf numFmtId="177" fontId="26" fillId="0" borderId="7" xfId="145" applyNumberFormat="1" applyFont="1" applyBorder="1" applyAlignment="1">
      <alignment vertical="center"/>
    </xf>
    <xf numFmtId="41" fontId="26" fillId="0" borderId="5" xfId="200" applyFont="1" applyBorder="1" applyAlignment="1">
      <alignment vertical="top"/>
    </xf>
    <xf numFmtId="177" fontId="26" fillId="0" borderId="5" xfId="145" applyNumberFormat="1" applyFont="1" applyBorder="1" applyAlignment="1">
      <alignment vertical="top"/>
    </xf>
    <xf numFmtId="0" fontId="26" fillId="0" borderId="8" xfId="0" applyFont="1" applyBorder="1" applyAlignment="1">
      <alignment vertical="top"/>
    </xf>
    <xf numFmtId="41" fontId="26" fillId="0" borderId="7" xfId="200" applyFont="1" applyBorder="1" applyAlignment="1">
      <alignment vertical="top"/>
    </xf>
    <xf numFmtId="177" fontId="26" fillId="0" borderId="7" xfId="145" applyNumberFormat="1" applyFont="1" applyBorder="1" applyAlignment="1">
      <alignment vertical="top"/>
    </xf>
    <xf numFmtId="0" fontId="26" fillId="0" borderId="10" xfId="0" applyFont="1" applyBorder="1" applyAlignment="1">
      <alignment vertical="top"/>
    </xf>
    <xf numFmtId="178" fontId="26" fillId="0" borderId="0" xfId="0" applyNumberFormat="1" applyFont="1" applyBorder="1" applyAlignment="1">
      <alignment horizontal="right" vertical="top"/>
    </xf>
    <xf numFmtId="180" fontId="26" fillId="0" borderId="0" xfId="0" applyNumberFormat="1" applyFont="1" applyBorder="1" applyAlignment="1">
      <alignment vertical="top"/>
    </xf>
    <xf numFmtId="0" fontId="26" fillId="0" borderId="11" xfId="0" applyFont="1" applyBorder="1" applyAlignment="1">
      <alignment vertical="top"/>
    </xf>
    <xf numFmtId="177" fontId="26" fillId="0" borderId="4" xfId="145" applyNumberFormat="1" applyFont="1" applyBorder="1" applyAlignment="1">
      <alignment vertical="top"/>
    </xf>
    <xf numFmtId="41" fontId="26" fillId="0" borderId="3" xfId="200" applyFont="1" applyBorder="1" applyAlignment="1">
      <alignment vertical="top"/>
    </xf>
    <xf numFmtId="177" fontId="26" fillId="0" borderId="3" xfId="145" applyNumberFormat="1" applyFont="1" applyBorder="1" applyAlignment="1">
      <alignment vertical="top"/>
    </xf>
    <xf numFmtId="178" fontId="26" fillId="0" borderId="46" xfId="0" applyNumberFormat="1" applyFont="1" applyBorder="1" applyAlignment="1">
      <alignment horizontal="right" vertical="top"/>
    </xf>
    <xf numFmtId="0" fontId="26" fillId="6" borderId="21" xfId="0" applyFont="1" applyFill="1" applyBorder="1" applyAlignment="1">
      <alignment horizontal="center" vertical="top"/>
    </xf>
    <xf numFmtId="0" fontId="26" fillId="6" borderId="5" xfId="0" applyFont="1" applyFill="1" applyBorder="1" applyAlignment="1">
      <alignment horizontal="center" vertical="top"/>
    </xf>
    <xf numFmtId="176" fontId="26" fillId="6" borderId="5" xfId="0" applyNumberFormat="1" applyFont="1" applyFill="1" applyBorder="1" applyAlignment="1">
      <alignment horizontal="center" vertical="top"/>
    </xf>
    <xf numFmtId="176" fontId="26" fillId="6" borderId="5" xfId="341" applyNumberFormat="1" applyFont="1" applyFill="1" applyBorder="1" applyAlignment="1">
      <alignment horizontal="right" vertical="top"/>
    </xf>
    <xf numFmtId="41" fontId="26" fillId="6" borderId="5" xfId="200" applyFont="1" applyFill="1" applyBorder="1" applyAlignment="1">
      <alignment horizontal="right" vertical="top"/>
    </xf>
    <xf numFmtId="177" fontId="26" fillId="6" borderId="5" xfId="145" applyNumberFormat="1" applyFont="1" applyFill="1" applyBorder="1" applyAlignment="1">
      <alignment horizontal="right" vertical="top"/>
    </xf>
    <xf numFmtId="0" fontId="26" fillId="6" borderId="9" xfId="0" applyFont="1" applyFill="1" applyBorder="1" applyAlignment="1">
      <alignment vertical="center"/>
    </xf>
    <xf numFmtId="176" fontId="26" fillId="6" borderId="9" xfId="0" applyNumberFormat="1" applyFont="1" applyFill="1" applyBorder="1" applyAlignment="1">
      <alignment vertical="center"/>
    </xf>
    <xf numFmtId="176" fontId="26" fillId="6" borderId="9" xfId="0" applyNumberFormat="1" applyFont="1" applyFill="1" applyBorder="1" applyAlignment="1">
      <alignment horizontal="right" vertical="center"/>
    </xf>
    <xf numFmtId="182" fontId="26" fillId="6" borderId="16" xfId="0" applyNumberFormat="1" applyFont="1" applyFill="1" applyBorder="1" applyAlignment="1">
      <alignment vertical="center"/>
    </xf>
    <xf numFmtId="0" fontId="26" fillId="0" borderId="5" xfId="0" applyFont="1" applyFill="1" applyBorder="1" applyAlignment="1">
      <alignment horizontal="center" vertical="top"/>
    </xf>
    <xf numFmtId="176" fontId="26" fillId="0" borderId="5" xfId="0" applyNumberFormat="1" applyFont="1" applyFill="1" applyBorder="1" applyAlignment="1">
      <alignment horizontal="center" vertical="top"/>
    </xf>
    <xf numFmtId="176" fontId="26" fillId="0" borderId="5" xfId="341" applyNumberFormat="1" applyFont="1" applyBorder="1" applyAlignment="1">
      <alignment horizontal="right" vertical="top"/>
    </xf>
    <xf numFmtId="41" fontId="26" fillId="0" borderId="5" xfId="200" applyFont="1" applyFill="1" applyBorder="1" applyAlignment="1">
      <alignment horizontal="right" vertical="top"/>
    </xf>
    <xf numFmtId="177" fontId="26" fillId="0" borderId="5" xfId="145" applyNumberFormat="1" applyFont="1" applyFill="1" applyBorder="1" applyAlignment="1">
      <alignment horizontal="right" vertical="top"/>
    </xf>
    <xf numFmtId="0" fontId="26" fillId="0" borderId="49" xfId="0" applyFont="1" applyBorder="1" applyAlignment="1">
      <alignment vertical="top"/>
    </xf>
    <xf numFmtId="176" fontId="26" fillId="2" borderId="49" xfId="0" applyNumberFormat="1" applyFont="1" applyFill="1" applyBorder="1" applyAlignment="1">
      <alignment horizontal="right" vertical="top"/>
    </xf>
    <xf numFmtId="176" fontId="26" fillId="2" borderId="49" xfId="0" applyNumberFormat="1" applyFont="1" applyFill="1" applyBorder="1" applyAlignment="1">
      <alignment vertical="top"/>
    </xf>
    <xf numFmtId="184" fontId="26" fillId="2" borderId="49" xfId="0" applyNumberFormat="1" applyFont="1" applyFill="1" applyBorder="1" applyAlignment="1">
      <alignment horizontal="right" vertical="top"/>
    </xf>
    <xf numFmtId="176" fontId="26" fillId="0" borderId="49" xfId="0" applyNumberFormat="1" applyFont="1" applyFill="1" applyBorder="1" applyAlignment="1">
      <alignment horizontal="right" vertical="top"/>
    </xf>
    <xf numFmtId="176" fontId="26" fillId="0" borderId="49" xfId="0" applyNumberFormat="1" applyFont="1" applyFill="1" applyBorder="1" applyAlignment="1">
      <alignment vertical="top"/>
    </xf>
    <xf numFmtId="182" fontId="26" fillId="0" borderId="64" xfId="341" applyNumberFormat="1" applyFont="1" applyBorder="1" applyAlignment="1">
      <alignment vertical="top"/>
    </xf>
    <xf numFmtId="176" fontId="26" fillId="0" borderId="5" xfId="0" applyNumberFormat="1" applyFont="1" applyFill="1" applyBorder="1" applyAlignment="1">
      <alignment horizontal="center" vertical="top" wrapText="1"/>
    </xf>
    <xf numFmtId="176" fontId="26" fillId="0" borderId="5" xfId="341" applyNumberFormat="1" applyFont="1" applyFill="1" applyBorder="1" applyAlignment="1">
      <alignment vertical="top"/>
    </xf>
    <xf numFmtId="184" fontId="26" fillId="0" borderId="49" xfId="0" applyNumberFormat="1" applyFont="1" applyFill="1" applyBorder="1" applyAlignment="1">
      <alignment horizontal="right" vertical="top"/>
    </xf>
    <xf numFmtId="0" fontId="26" fillId="0" borderId="2" xfId="0" applyFont="1" applyFill="1" applyBorder="1" applyAlignment="1">
      <alignment horizontal="center" vertical="top"/>
    </xf>
    <xf numFmtId="176" fontId="26" fillId="0" borderId="2" xfId="0" applyNumberFormat="1" applyFont="1" applyFill="1" applyBorder="1" applyAlignment="1">
      <alignment horizontal="center" vertical="top" wrapText="1"/>
    </xf>
    <xf numFmtId="41" fontId="26" fillId="0" borderId="5" xfId="341" applyFont="1" applyFill="1" applyBorder="1" applyAlignment="1">
      <alignment horizontal="right" vertical="top"/>
    </xf>
    <xf numFmtId="41" fontId="26" fillId="0" borderId="2" xfId="200" applyFont="1" applyFill="1" applyBorder="1" applyAlignment="1">
      <alignment horizontal="right" vertical="top"/>
    </xf>
    <xf numFmtId="177" fontId="26" fillId="0" borderId="2" xfId="145" applyNumberFormat="1" applyFont="1" applyFill="1" applyBorder="1" applyAlignment="1">
      <alignment horizontal="right" vertical="top"/>
    </xf>
    <xf numFmtId="180" fontId="26" fillId="0" borderId="49" xfId="0" applyNumberFormat="1" applyFont="1" applyFill="1" applyBorder="1" applyAlignment="1">
      <alignment horizontal="right" vertical="top"/>
    </xf>
    <xf numFmtId="41" fontId="26" fillId="0" borderId="7" xfId="341" applyFont="1" applyFill="1" applyBorder="1" applyAlignment="1">
      <alignment horizontal="right" vertical="top"/>
    </xf>
    <xf numFmtId="177" fontId="26" fillId="0" borderId="7" xfId="145" applyNumberFormat="1" applyFont="1" applyFill="1" applyBorder="1" applyAlignment="1">
      <alignment horizontal="right" vertical="top"/>
    </xf>
    <xf numFmtId="0" fontId="26" fillId="5" borderId="33" xfId="0" applyFont="1" applyFill="1" applyBorder="1" applyAlignment="1">
      <alignment vertical="top"/>
    </xf>
    <xf numFmtId="0" fontId="26" fillId="5" borderId="26" xfId="0" applyFont="1" applyFill="1" applyBorder="1" applyAlignment="1">
      <alignment horizontal="center" vertical="top" wrapText="1"/>
    </xf>
    <xf numFmtId="0" fontId="26" fillId="5" borderId="26" xfId="0" applyFont="1" applyFill="1" applyBorder="1" applyAlignment="1">
      <alignment vertical="top"/>
    </xf>
    <xf numFmtId="0" fontId="26" fillId="5" borderId="26" xfId="0" applyFont="1" applyFill="1" applyBorder="1" applyAlignment="1">
      <alignment horizontal="center" vertical="top"/>
    </xf>
    <xf numFmtId="41" fontId="26" fillId="5" borderId="26" xfId="341" applyFont="1" applyFill="1" applyBorder="1" applyAlignment="1">
      <alignment vertical="top"/>
    </xf>
    <xf numFmtId="41" fontId="26" fillId="5" borderId="26" xfId="200" applyFont="1" applyFill="1" applyBorder="1" applyAlignment="1">
      <alignment horizontal="right" vertical="top"/>
    </xf>
    <xf numFmtId="177" fontId="26" fillId="5" borderId="26" xfId="145" applyNumberFormat="1" applyFont="1" applyFill="1" applyBorder="1" applyAlignment="1">
      <alignment horizontal="right" vertical="top"/>
    </xf>
    <xf numFmtId="0" fontId="26" fillId="5" borderId="27" xfId="0" applyFont="1" applyFill="1" applyBorder="1" applyAlignment="1">
      <alignment vertical="top"/>
    </xf>
    <xf numFmtId="0" fontId="26" fillId="5" borderId="28" xfId="0" applyFont="1" applyFill="1" applyBorder="1" applyAlignment="1">
      <alignment vertical="top"/>
    </xf>
    <xf numFmtId="3" fontId="26" fillId="5" borderId="28" xfId="0" applyNumberFormat="1" applyFont="1" applyFill="1" applyBorder="1" applyAlignment="1">
      <alignment vertical="top"/>
    </xf>
    <xf numFmtId="182" fontId="26" fillId="5" borderId="29" xfId="0" applyNumberFormat="1" applyFont="1" applyFill="1" applyBorder="1" applyAlignment="1">
      <alignment vertical="top"/>
    </xf>
    <xf numFmtId="0" fontId="26" fillId="5" borderId="36" xfId="0" applyFont="1" applyFill="1" applyBorder="1" applyAlignment="1">
      <alignment vertical="top"/>
    </xf>
    <xf numFmtId="0" fontId="26" fillId="5" borderId="1" xfId="0" applyFont="1" applyFill="1" applyBorder="1" applyAlignment="1">
      <alignment horizontal="center" vertical="top" wrapText="1"/>
    </xf>
    <xf numFmtId="0" fontId="26" fillId="5" borderId="1" xfId="0" applyFont="1" applyFill="1" applyBorder="1" applyAlignment="1">
      <alignment vertical="top"/>
    </xf>
    <xf numFmtId="0" fontId="26" fillId="5" borderId="21" xfId="0" applyFont="1" applyFill="1" applyBorder="1" applyAlignment="1">
      <alignment horizontal="center" vertical="top"/>
    </xf>
    <xf numFmtId="41" fontId="26" fillId="5" borderId="21" xfId="341" applyFont="1" applyFill="1" applyBorder="1" applyAlignment="1">
      <alignment vertical="top"/>
    </xf>
    <xf numFmtId="41" fontId="26" fillId="5" borderId="21" xfId="200" applyFont="1" applyFill="1" applyBorder="1" applyAlignment="1">
      <alignment horizontal="right" vertical="top"/>
    </xf>
    <xf numFmtId="177" fontId="26" fillId="5" borderId="21" xfId="145" applyNumberFormat="1" applyFont="1" applyFill="1" applyBorder="1" applyAlignment="1">
      <alignment horizontal="right" vertical="top"/>
    </xf>
    <xf numFmtId="0" fontId="26" fillId="5" borderId="41" xfId="0" applyFont="1" applyFill="1" applyBorder="1" applyAlignment="1">
      <alignment vertical="top"/>
    </xf>
    <xf numFmtId="0" fontId="26" fillId="5" borderId="54" xfId="0" applyFont="1" applyFill="1" applyBorder="1" applyAlignment="1">
      <alignment vertical="top"/>
    </xf>
    <xf numFmtId="3" fontId="26" fillId="5" borderId="54" xfId="0" applyNumberFormat="1" applyFont="1" applyFill="1" applyBorder="1" applyAlignment="1">
      <alignment vertical="top"/>
    </xf>
    <xf numFmtId="182" fontId="26" fillId="5" borderId="57" xfId="0" applyNumberFormat="1" applyFont="1" applyFill="1" applyBorder="1" applyAlignment="1">
      <alignment vertical="top"/>
    </xf>
    <xf numFmtId="0" fontId="26" fillId="5" borderId="12" xfId="0" applyFont="1" applyFill="1" applyBorder="1" applyAlignment="1">
      <alignment vertical="top"/>
    </xf>
    <xf numFmtId="0" fontId="26" fillId="5" borderId="13" xfId="0" applyFont="1" applyFill="1" applyBorder="1" applyAlignment="1">
      <alignment horizontal="center" vertical="top" wrapText="1"/>
    </xf>
    <xf numFmtId="0" fontId="26" fillId="5" borderId="13" xfId="0" applyFont="1" applyFill="1" applyBorder="1" applyAlignment="1">
      <alignment vertical="top"/>
    </xf>
    <xf numFmtId="0" fontId="26" fillId="5" borderId="3" xfId="0" applyFont="1" applyFill="1" applyBorder="1" applyAlignment="1">
      <alignment horizontal="center" vertical="top"/>
    </xf>
    <xf numFmtId="41" fontId="26" fillId="5" borderId="3" xfId="341" applyFont="1" applyFill="1" applyBorder="1" applyAlignment="1">
      <alignment vertical="top"/>
    </xf>
    <xf numFmtId="41" fontId="26" fillId="5" borderId="3" xfId="200" applyFont="1" applyFill="1" applyBorder="1" applyAlignment="1">
      <alignment horizontal="right" vertical="top"/>
    </xf>
    <xf numFmtId="177" fontId="26" fillId="5" borderId="3" xfId="145" applyNumberFormat="1" applyFont="1" applyFill="1" applyBorder="1" applyAlignment="1">
      <alignment horizontal="right" vertical="top"/>
    </xf>
    <xf numFmtId="0" fontId="26" fillId="5" borderId="61" xfId="0" applyFont="1" applyFill="1" applyBorder="1" applyAlignment="1">
      <alignment vertical="top"/>
    </xf>
    <xf numFmtId="0" fontId="26" fillId="5" borderId="55" xfId="0" applyFont="1" applyFill="1" applyBorder="1" applyAlignment="1">
      <alignment vertical="top"/>
    </xf>
    <xf numFmtId="3" fontId="26" fillId="5" borderId="55" xfId="0" applyNumberFormat="1" applyFont="1" applyFill="1" applyBorder="1" applyAlignment="1">
      <alignment vertical="top"/>
    </xf>
    <xf numFmtId="182" fontId="26" fillId="5" borderId="60" xfId="0" applyNumberFormat="1" applyFont="1" applyFill="1" applyBorder="1" applyAlignment="1">
      <alignment vertical="top"/>
    </xf>
    <xf numFmtId="0" fontId="27" fillId="0" borderId="0" xfId="0" applyFont="1" applyAlignment="1">
      <alignment vertical="center"/>
    </xf>
    <xf numFmtId="179" fontId="27" fillId="0" borderId="0" xfId="0" applyNumberFormat="1" applyFont="1" applyAlignment="1">
      <alignment vertical="center"/>
    </xf>
    <xf numFmtId="0" fontId="26" fillId="0" borderId="5" xfId="751" applyFont="1" applyBorder="1" applyAlignment="1">
      <alignment horizontal="center" vertical="center"/>
    </xf>
    <xf numFmtId="0" fontId="26" fillId="0" borderId="13" xfId="751" applyFont="1" applyBorder="1" applyAlignment="1">
      <alignment horizontal="center" vertical="center"/>
    </xf>
    <xf numFmtId="0" fontId="26" fillId="0" borderId="15" xfId="751" applyFont="1" applyBorder="1" applyAlignment="1">
      <alignment horizontal="center" vertical="center"/>
    </xf>
    <xf numFmtId="41" fontId="26" fillId="4" borderId="7" xfId="751" applyNumberFormat="1" applyFont="1" applyFill="1" applyBorder="1" applyAlignment="1">
      <alignment horizontal="right" vertical="center"/>
    </xf>
    <xf numFmtId="177" fontId="26" fillId="4" borderId="18" xfId="751" applyNumberFormat="1" applyFont="1" applyFill="1" applyBorder="1" applyAlignment="1">
      <alignment horizontal="right" vertical="center"/>
    </xf>
    <xf numFmtId="177" fontId="26" fillId="4" borderId="18" xfId="641" applyNumberFormat="1" applyFont="1" applyFill="1" applyBorder="1" applyAlignment="1">
      <alignment horizontal="right" vertical="center"/>
    </xf>
    <xf numFmtId="0" fontId="26" fillId="0" borderId="33" xfId="751" applyFont="1" applyBorder="1" applyAlignment="1">
      <alignment vertical="center"/>
    </xf>
    <xf numFmtId="0" fontId="26" fillId="0" borderId="26" xfId="751" applyFont="1" applyBorder="1" applyAlignment="1">
      <alignment vertical="center"/>
    </xf>
    <xf numFmtId="0" fontId="26" fillId="0" borderId="26" xfId="751" applyFont="1" applyBorder="1" applyAlignment="1">
      <alignment horizontal="center" vertical="center"/>
    </xf>
    <xf numFmtId="41" fontId="26" fillId="0" borderId="26" xfId="699" applyFont="1" applyBorder="1" applyAlignment="1">
      <alignment horizontal="right" vertical="center"/>
    </xf>
    <xf numFmtId="177" fontId="26" fillId="0" borderId="34" xfId="641" applyNumberFormat="1" applyFont="1" applyBorder="1" applyAlignment="1">
      <alignment horizontal="right" vertical="center"/>
    </xf>
    <xf numFmtId="0" fontId="26" fillId="0" borderId="37" xfId="751" applyFont="1" applyBorder="1" applyAlignment="1">
      <alignment horizontal="center" vertical="center"/>
    </xf>
    <xf numFmtId="0" fontId="26" fillId="0" borderId="1" xfId="751" applyFont="1" applyBorder="1" applyAlignment="1">
      <alignment horizontal="center" vertical="center"/>
    </xf>
    <xf numFmtId="41" fontId="26" fillId="0" borderId="1" xfId="699" applyFont="1" applyBorder="1" applyAlignment="1">
      <alignment horizontal="right" vertical="center"/>
    </xf>
    <xf numFmtId="177" fontId="26" fillId="0" borderId="39" xfId="641" applyNumberFormat="1" applyFont="1" applyBorder="1" applyAlignment="1">
      <alignment horizontal="right" vertical="center"/>
    </xf>
    <xf numFmtId="177" fontId="26" fillId="0" borderId="34" xfId="751" applyNumberFormat="1" applyFont="1" applyBorder="1" applyAlignment="1">
      <alignment horizontal="right" vertical="center"/>
    </xf>
    <xf numFmtId="0" fontId="26" fillId="0" borderId="23" xfId="751" applyFont="1" applyBorder="1" applyAlignment="1">
      <alignment horizontal="center" vertical="center"/>
    </xf>
    <xf numFmtId="0" fontId="26" fillId="0" borderId="32" xfId="751" applyFont="1" applyBorder="1" applyAlignment="1">
      <alignment horizontal="center" vertical="center"/>
    </xf>
    <xf numFmtId="0" fontId="26" fillId="0" borderId="4" xfId="751" applyFont="1" applyBorder="1" applyAlignment="1">
      <alignment horizontal="center" vertical="center"/>
    </xf>
    <xf numFmtId="41" fontId="26" fillId="0" borderId="4" xfId="699" applyFont="1" applyBorder="1" applyAlignment="1">
      <alignment horizontal="right" vertical="center"/>
    </xf>
    <xf numFmtId="177" fontId="26" fillId="0" borderId="20" xfId="641" applyNumberFormat="1" applyFont="1" applyBorder="1" applyAlignment="1">
      <alignment horizontal="right" vertical="center"/>
    </xf>
    <xf numFmtId="0" fontId="26" fillId="0" borderId="12" xfId="751" applyFont="1" applyBorder="1" applyAlignment="1">
      <alignment vertical="center"/>
    </xf>
    <xf numFmtId="0" fontId="26" fillId="0" borderId="13" xfId="751" applyFont="1" applyBorder="1" applyAlignment="1">
      <alignment vertical="center"/>
    </xf>
    <xf numFmtId="41" fontId="26" fillId="0" borderId="13" xfId="699" applyFont="1" applyBorder="1" applyAlignment="1">
      <alignment horizontal="right" vertical="center"/>
    </xf>
    <xf numFmtId="176" fontId="26" fillId="0" borderId="13" xfId="699" applyNumberFormat="1" applyFont="1" applyBorder="1" applyAlignment="1">
      <alignment horizontal="right" vertical="center"/>
    </xf>
    <xf numFmtId="177" fontId="26" fillId="0" borderId="38" xfId="751" applyNumberFormat="1" applyFont="1" applyBorder="1" applyAlignment="1">
      <alignment horizontal="right" vertical="center"/>
    </xf>
    <xf numFmtId="0" fontId="26" fillId="0" borderId="7" xfId="751" applyFont="1" applyBorder="1" applyAlignment="1">
      <alignment horizontal="center" vertical="center"/>
    </xf>
    <xf numFmtId="177" fontId="26" fillId="0" borderId="14" xfId="641" applyNumberFormat="1" applyFont="1" applyBorder="1" applyAlignment="1">
      <alignment horizontal="right" vertical="center"/>
    </xf>
    <xf numFmtId="0" fontId="26" fillId="0" borderId="36" xfId="751" applyFont="1" applyBorder="1" applyAlignment="1">
      <alignment vertical="center"/>
    </xf>
    <xf numFmtId="0" fontId="26" fillId="0" borderId="1" xfId="751" applyFont="1" applyBorder="1" applyAlignment="1">
      <alignment vertical="center"/>
    </xf>
    <xf numFmtId="176" fontId="26" fillId="0" borderId="1" xfId="699" applyNumberFormat="1" applyFont="1" applyBorder="1" applyAlignment="1">
      <alignment horizontal="right" vertical="center"/>
    </xf>
    <xf numFmtId="177" fontId="26" fillId="0" borderId="39" xfId="751" applyNumberFormat="1" applyFont="1" applyBorder="1" applyAlignment="1">
      <alignment horizontal="right" vertical="center"/>
    </xf>
    <xf numFmtId="0" fontId="26" fillId="0" borderId="6" xfId="751" applyFont="1" applyBorder="1" applyAlignment="1">
      <alignment vertical="center"/>
    </xf>
    <xf numFmtId="0" fontId="26" fillId="0" borderId="7" xfId="751" applyFont="1" applyBorder="1" applyAlignment="1">
      <alignment vertical="center"/>
    </xf>
    <xf numFmtId="41" fontId="26" fillId="0" borderId="7" xfId="699" applyFont="1" applyBorder="1" applyAlignment="1">
      <alignment horizontal="right" vertical="center"/>
    </xf>
    <xf numFmtId="176" fontId="26" fillId="0" borderId="7" xfId="699" applyNumberFormat="1" applyFont="1" applyBorder="1" applyAlignment="1">
      <alignment horizontal="right" vertical="center"/>
    </xf>
    <xf numFmtId="177" fontId="26" fillId="0" borderId="18" xfId="751" applyNumberFormat="1" applyFont="1" applyBorder="1" applyAlignment="1">
      <alignment horizontal="right" vertical="center"/>
    </xf>
    <xf numFmtId="177" fontId="26" fillId="0" borderId="35" xfId="641" applyNumberFormat="1" applyFont="1" applyBorder="1" applyAlignment="1">
      <alignment horizontal="right" vertical="center"/>
    </xf>
    <xf numFmtId="41" fontId="26" fillId="0" borderId="3" xfId="699" applyFont="1" applyBorder="1" applyAlignment="1">
      <alignment horizontal="right" vertical="center"/>
    </xf>
    <xf numFmtId="177" fontId="26" fillId="0" borderId="15" xfId="641" applyNumberFormat="1" applyFont="1" applyBorder="1" applyAlignment="1">
      <alignment horizontal="right" vertical="center"/>
    </xf>
    <xf numFmtId="0" fontId="26" fillId="0" borderId="6" xfId="751" applyFont="1" applyBorder="1" applyAlignment="1">
      <alignment vertical="center" wrapText="1"/>
    </xf>
    <xf numFmtId="0" fontId="26" fillId="0" borderId="7" xfId="751" applyFont="1" applyBorder="1" applyAlignment="1">
      <alignment vertical="center" wrapText="1"/>
    </xf>
    <xf numFmtId="41" fontId="26" fillId="0" borderId="7" xfId="751" applyNumberFormat="1" applyFont="1" applyBorder="1" applyAlignment="1">
      <alignment horizontal="right" vertical="center"/>
    </xf>
    <xf numFmtId="177" fontId="26" fillId="0" borderId="18" xfId="641" applyNumberFormat="1" applyFont="1" applyBorder="1" applyAlignment="1">
      <alignment horizontal="right" vertical="center"/>
    </xf>
    <xf numFmtId="0" fontId="26" fillId="0" borderId="6" xfId="751" applyFont="1" applyBorder="1" applyAlignment="1">
      <alignment horizontal="center" vertical="center"/>
    </xf>
    <xf numFmtId="0" fontId="26" fillId="0" borderId="33" xfId="751" applyFont="1" applyBorder="1" applyAlignment="1">
      <alignment horizontal="center" vertical="center"/>
    </xf>
    <xf numFmtId="0" fontId="26" fillId="0" borderId="12" xfId="751" applyFont="1" applyBorder="1" applyAlignment="1">
      <alignment horizontal="center" vertical="center"/>
    </xf>
    <xf numFmtId="41" fontId="26" fillId="0" borderId="13" xfId="751" applyNumberFormat="1" applyFont="1" applyBorder="1" applyAlignment="1">
      <alignment horizontal="right" vertical="center"/>
    </xf>
    <xf numFmtId="0" fontId="26" fillId="0" borderId="15" xfId="0" applyFont="1" applyBorder="1" applyAlignment="1">
      <alignment horizontal="center" vertical="top"/>
    </xf>
    <xf numFmtId="0" fontId="26" fillId="4" borderId="40" xfId="0" applyFont="1" applyFill="1" applyBorder="1" applyAlignment="1">
      <alignment vertical="top"/>
    </xf>
    <xf numFmtId="0" fontId="26" fillId="4" borderId="28" xfId="0" applyFont="1" applyFill="1" applyBorder="1" applyAlignment="1">
      <alignment vertical="top"/>
    </xf>
    <xf numFmtId="41" fontId="26" fillId="4" borderId="26" xfId="0" applyNumberFormat="1" applyFont="1" applyFill="1" applyBorder="1" applyAlignment="1">
      <alignment horizontal="center" vertical="top"/>
    </xf>
    <xf numFmtId="177" fontId="26" fillId="4" borderId="18" xfId="590" applyNumberFormat="1" applyFont="1" applyFill="1" applyBorder="1" applyAlignment="1">
      <alignment horizontal="right" vertical="top"/>
    </xf>
    <xf numFmtId="0" fontId="26" fillId="4" borderId="29" xfId="0" applyFont="1" applyFill="1" applyBorder="1" applyAlignment="1">
      <alignment horizontal="center" vertical="top"/>
    </xf>
    <xf numFmtId="0" fontId="26" fillId="0" borderId="6" xfId="0" applyFont="1" applyBorder="1" applyAlignment="1">
      <alignment vertical="top" wrapText="1"/>
    </xf>
    <xf numFmtId="0" fontId="26" fillId="0" borderId="7" xfId="0" applyFont="1" applyBorder="1" applyAlignment="1">
      <alignment vertical="top" wrapText="1"/>
    </xf>
    <xf numFmtId="0" fontId="26" fillId="0" borderId="7" xfId="0" applyFont="1" applyBorder="1" applyAlignment="1">
      <alignment horizontal="center" vertical="top"/>
    </xf>
    <xf numFmtId="0" fontId="26" fillId="0" borderId="36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177" fontId="26" fillId="0" borderId="39" xfId="0" applyNumberFormat="1" applyFont="1" applyBorder="1" applyAlignment="1">
      <alignment horizontal="right" vertical="top"/>
    </xf>
    <xf numFmtId="0" fontId="26" fillId="0" borderId="42" xfId="710" applyFont="1" applyBorder="1" applyAlignment="1">
      <alignment horizontal="left" vertical="top"/>
    </xf>
    <xf numFmtId="182" fontId="26" fillId="3" borderId="43" xfId="643" applyNumberFormat="1" applyFont="1" applyFill="1" applyBorder="1" applyAlignment="1">
      <alignment horizontal="right" vertical="top"/>
    </xf>
    <xf numFmtId="0" fontId="26" fillId="0" borderId="12" xfId="0" applyFont="1" applyBorder="1" applyAlignment="1">
      <alignment vertical="top" wrapText="1"/>
    </xf>
    <xf numFmtId="0" fontId="26" fillId="0" borderId="13" xfId="0" applyFont="1" applyBorder="1" applyAlignment="1">
      <alignment vertical="top" wrapText="1"/>
    </xf>
    <xf numFmtId="0" fontId="26" fillId="0" borderId="13" xfId="0" applyFont="1" applyBorder="1" applyAlignment="1">
      <alignment horizontal="center" vertical="top"/>
    </xf>
    <xf numFmtId="41" fontId="26" fillId="0" borderId="13" xfId="0" applyNumberFormat="1" applyFont="1" applyBorder="1" applyAlignment="1">
      <alignment horizontal="right" vertical="top"/>
    </xf>
    <xf numFmtId="177" fontId="26" fillId="0" borderId="38" xfId="0" applyNumberFormat="1" applyFont="1" applyBorder="1" applyAlignment="1">
      <alignment horizontal="right" vertical="top"/>
    </xf>
    <xf numFmtId="0" fontId="26" fillId="0" borderId="44" xfId="710" applyFont="1" applyBorder="1" applyAlignment="1">
      <alignment horizontal="left" vertical="top"/>
    </xf>
    <xf numFmtId="0" fontId="26" fillId="0" borderId="46" xfId="710" applyFont="1" applyBorder="1" applyAlignment="1">
      <alignment vertical="top"/>
    </xf>
    <xf numFmtId="0" fontId="26" fillId="0" borderId="46" xfId="710" applyFont="1" applyBorder="1" applyAlignment="1">
      <alignment horizontal="center" vertical="top"/>
    </xf>
    <xf numFmtId="177" fontId="26" fillId="0" borderId="46" xfId="643" applyNumberFormat="1" applyFont="1" applyBorder="1" applyAlignment="1">
      <alignment horizontal="right" vertical="top"/>
    </xf>
    <xf numFmtId="187" fontId="26" fillId="0" borderId="46" xfId="643" applyNumberFormat="1" applyFont="1" applyBorder="1" applyAlignment="1">
      <alignment horizontal="right" vertical="top"/>
    </xf>
    <xf numFmtId="187" fontId="26" fillId="0" borderId="46" xfId="710" applyNumberFormat="1" applyFont="1" applyBorder="1" applyAlignment="1">
      <alignment vertical="top"/>
    </xf>
    <xf numFmtId="3" fontId="26" fillId="0" borderId="46" xfId="710" applyNumberFormat="1" applyFont="1" applyBorder="1" applyAlignment="1">
      <alignment horizontal="right" vertical="top"/>
    </xf>
    <xf numFmtId="182" fontId="26" fillId="3" borderId="47" xfId="643" applyNumberFormat="1" applyFont="1" applyFill="1" applyBorder="1" applyAlignment="1">
      <alignment horizontal="right" vertical="top"/>
    </xf>
    <xf numFmtId="0" fontId="26" fillId="0" borderId="33" xfId="0" applyFont="1" applyBorder="1" applyAlignment="1">
      <alignment vertical="top"/>
    </xf>
    <xf numFmtId="0" fontId="26" fillId="0" borderId="26" xfId="0" applyFont="1" applyBorder="1" applyAlignment="1">
      <alignment vertical="top"/>
    </xf>
    <xf numFmtId="0" fontId="26" fillId="0" borderId="26" xfId="0" applyFont="1" applyBorder="1" applyAlignment="1">
      <alignment horizontal="center" vertical="top"/>
    </xf>
    <xf numFmtId="41" fontId="26" fillId="0" borderId="26" xfId="0" applyNumberFormat="1" applyFont="1" applyBorder="1" applyAlignment="1">
      <alignment horizontal="right" vertical="top"/>
    </xf>
    <xf numFmtId="177" fontId="26" fillId="0" borderId="34" xfId="0" applyNumberFormat="1" applyFont="1" applyBorder="1" applyAlignment="1">
      <alignment horizontal="right" vertical="top"/>
    </xf>
    <xf numFmtId="184" fontId="26" fillId="0" borderId="28" xfId="0" applyNumberFormat="1" applyFont="1" applyBorder="1" applyAlignment="1">
      <alignment horizontal="right" vertical="top"/>
    </xf>
    <xf numFmtId="182" fontId="26" fillId="3" borderId="29" xfId="643" applyNumberFormat="1" applyFont="1" applyFill="1" applyBorder="1" applyAlignment="1">
      <alignment horizontal="right" vertical="top"/>
    </xf>
    <xf numFmtId="41" fontId="26" fillId="4" borderId="26" xfId="643" applyFont="1" applyFill="1" applyBorder="1" applyAlignment="1">
      <alignment horizontal="center" vertical="top" wrapText="1"/>
    </xf>
    <xf numFmtId="0" fontId="26" fillId="4" borderId="27" xfId="0" applyFont="1" applyFill="1" applyBorder="1" applyAlignment="1">
      <alignment horizontal="center" vertical="top"/>
    </xf>
    <xf numFmtId="49" fontId="26" fillId="5" borderId="36" xfId="0" applyNumberFormat="1" applyFont="1" applyFill="1" applyBorder="1" applyAlignment="1">
      <alignment vertical="top"/>
    </xf>
    <xf numFmtId="49" fontId="26" fillId="5" borderId="1" xfId="0" applyNumberFormat="1" applyFont="1" applyFill="1" applyBorder="1" applyAlignment="1">
      <alignment vertical="top"/>
    </xf>
    <xf numFmtId="49" fontId="26" fillId="5" borderId="7" xfId="0" applyNumberFormat="1" applyFont="1" applyFill="1" applyBorder="1" applyAlignment="1">
      <alignment horizontal="center" vertical="top"/>
    </xf>
    <xf numFmtId="49" fontId="26" fillId="5" borderId="10" xfId="0" applyNumberFormat="1" applyFont="1" applyFill="1" applyBorder="1" applyAlignment="1">
      <alignment horizontal="center" vertical="top"/>
    </xf>
    <xf numFmtId="41" fontId="26" fillId="5" borderId="7" xfId="643" applyFont="1" applyFill="1" applyBorder="1" applyAlignment="1">
      <alignment horizontal="center" vertical="top" wrapText="1"/>
    </xf>
    <xf numFmtId="9" fontId="26" fillId="5" borderId="7" xfId="590" applyFont="1" applyFill="1" applyBorder="1" applyAlignment="1">
      <alignment vertical="top" wrapText="1"/>
    </xf>
    <xf numFmtId="0" fontId="26" fillId="5" borderId="41" xfId="0" applyFont="1" applyFill="1" applyBorder="1" applyAlignment="1">
      <alignment horizontal="center" vertical="top"/>
    </xf>
    <xf numFmtId="0" fontId="26" fillId="5" borderId="54" xfId="0" applyFont="1" applyFill="1" applyBorder="1" applyAlignment="1">
      <alignment horizontal="center" vertical="top"/>
    </xf>
    <xf numFmtId="0" fontId="26" fillId="5" borderId="57" xfId="0" applyFont="1" applyFill="1" applyBorder="1" applyAlignment="1">
      <alignment horizontal="center" vertical="top"/>
    </xf>
    <xf numFmtId="49" fontId="26" fillId="0" borderId="6" xfId="0" applyNumberFormat="1" applyFont="1" applyBorder="1" applyAlignment="1">
      <alignment vertical="top"/>
    </xf>
    <xf numFmtId="49" fontId="26" fillId="0" borderId="7" xfId="0" applyNumberFormat="1" applyFont="1" applyBorder="1" applyAlignment="1">
      <alignment vertical="top"/>
    </xf>
    <xf numFmtId="49" fontId="26" fillId="6" borderId="5" xfId="0" applyNumberFormat="1" applyFont="1" applyFill="1" applyBorder="1" applyAlignment="1">
      <alignment horizontal="left" vertical="top"/>
    </xf>
    <xf numFmtId="41" fontId="26" fillId="6" borderId="5" xfId="643" applyFont="1" applyFill="1" applyBorder="1" applyAlignment="1">
      <alignment horizontal="center" vertical="top" wrapText="1"/>
    </xf>
    <xf numFmtId="9" fontId="26" fillId="6" borderId="2" xfId="590" applyFont="1" applyFill="1" applyBorder="1" applyAlignment="1">
      <alignment vertical="top" wrapText="1"/>
    </xf>
    <xf numFmtId="0" fontId="26" fillId="6" borderId="51" xfId="0" applyFont="1" applyFill="1" applyBorder="1" applyAlignment="1">
      <alignment horizontal="center" vertical="top"/>
    </xf>
    <xf numFmtId="0" fontId="26" fillId="6" borderId="49" xfId="0" applyFont="1" applyFill="1" applyBorder="1" applyAlignment="1">
      <alignment horizontal="center" vertical="top"/>
    </xf>
    <xf numFmtId="0" fontId="26" fillId="6" borderId="64" xfId="0" applyFont="1" applyFill="1" applyBorder="1" applyAlignment="1">
      <alignment horizontal="center" vertical="top"/>
    </xf>
    <xf numFmtId="41" fontId="26" fillId="0" borderId="5" xfId="643" applyFont="1" applyBorder="1" applyAlignment="1">
      <alignment horizontal="center" vertical="top" wrapText="1"/>
    </xf>
    <xf numFmtId="9" fontId="26" fillId="0" borderId="5" xfId="590" applyFont="1" applyBorder="1" applyAlignment="1">
      <alignment vertical="top"/>
    </xf>
    <xf numFmtId="0" fontId="26" fillId="0" borderId="0" xfId="0" applyFont="1" applyBorder="1" applyAlignment="1">
      <alignment vertical="top"/>
    </xf>
    <xf numFmtId="41" fontId="26" fillId="0" borderId="7" xfId="643" applyFont="1" applyBorder="1" applyAlignment="1">
      <alignment horizontal="center" vertical="top" wrapText="1"/>
    </xf>
    <xf numFmtId="9" fontId="26" fillId="0" borderId="7" xfId="590" applyFont="1" applyBorder="1" applyAlignment="1">
      <alignment vertical="top"/>
    </xf>
    <xf numFmtId="9" fontId="26" fillId="0" borderId="2" xfId="590" applyFont="1" applyBorder="1" applyAlignment="1">
      <alignment vertical="top"/>
    </xf>
    <xf numFmtId="41" fontId="26" fillId="0" borderId="4" xfId="643" applyFont="1" applyBorder="1" applyAlignment="1">
      <alignment horizontal="center" vertical="top" wrapText="1"/>
    </xf>
    <xf numFmtId="9" fontId="26" fillId="0" borderId="4" xfId="590" applyFont="1" applyBorder="1" applyAlignment="1">
      <alignment vertical="top"/>
    </xf>
    <xf numFmtId="0" fontId="26" fillId="0" borderId="19" xfId="0" applyFont="1" applyBorder="1" applyAlignment="1">
      <alignment vertical="top"/>
    </xf>
    <xf numFmtId="49" fontId="26" fillId="6" borderId="2" xfId="0" applyNumberFormat="1" applyFont="1" applyFill="1" applyBorder="1" applyAlignment="1">
      <alignment horizontal="center" vertical="top"/>
    </xf>
    <xf numFmtId="9" fontId="26" fillId="6" borderId="5" xfId="590" applyFont="1" applyFill="1" applyBorder="1" applyAlignment="1">
      <alignment vertical="top"/>
    </xf>
    <xf numFmtId="0" fontId="26" fillId="0" borderId="6" xfId="0" applyFont="1" applyBorder="1" applyAlignment="1">
      <alignment vertical="top"/>
    </xf>
    <xf numFmtId="49" fontId="26" fillId="6" borderId="5" xfId="0" applyNumberFormat="1" applyFont="1" applyFill="1" applyBorder="1" applyAlignment="1">
      <alignment vertical="top"/>
    </xf>
    <xf numFmtId="41" fontId="26" fillId="6" borderId="5" xfId="643" applyFont="1" applyFill="1" applyBorder="1" applyAlignment="1">
      <alignment vertical="top"/>
    </xf>
    <xf numFmtId="0" fontId="26" fillId="6" borderId="51" xfId="0" applyFont="1" applyFill="1" applyBorder="1" applyAlignment="1">
      <alignment vertical="top"/>
    </xf>
    <xf numFmtId="0" fontId="26" fillId="6" borderId="49" xfId="0" applyFont="1" applyFill="1" applyBorder="1" applyAlignment="1">
      <alignment vertical="top"/>
    </xf>
    <xf numFmtId="182" fontId="26" fillId="6" borderId="64" xfId="0" applyNumberFormat="1" applyFont="1" applyFill="1" applyBorder="1" applyAlignment="1">
      <alignment vertical="top"/>
    </xf>
    <xf numFmtId="0" fontId="26" fillId="0" borderId="5" xfId="0" applyFont="1" applyBorder="1" applyAlignment="1">
      <alignment horizontal="center" vertical="top"/>
    </xf>
    <xf numFmtId="41" fontId="26" fillId="0" borderId="5" xfId="643" applyFont="1" applyBorder="1" applyAlignment="1">
      <alignment vertical="top"/>
    </xf>
    <xf numFmtId="41" fontId="26" fillId="0" borderId="2" xfId="643" applyFont="1" applyBorder="1" applyAlignment="1">
      <alignment vertical="top"/>
    </xf>
    <xf numFmtId="49" fontId="26" fillId="0" borderId="5" xfId="0" applyNumberFormat="1" applyFont="1" applyBorder="1" applyAlignment="1">
      <alignment vertical="top"/>
    </xf>
    <xf numFmtId="41" fontId="26" fillId="0" borderId="7" xfId="643" applyFont="1" applyBorder="1" applyAlignment="1">
      <alignment vertical="top"/>
    </xf>
    <xf numFmtId="49" fontId="26" fillId="0" borderId="4" xfId="0" applyNumberFormat="1" applyFont="1" applyBorder="1" applyAlignment="1">
      <alignment vertical="top"/>
    </xf>
    <xf numFmtId="41" fontId="26" fillId="0" borderId="4" xfId="643" applyFont="1" applyBorder="1" applyAlignment="1">
      <alignment vertical="top"/>
    </xf>
    <xf numFmtId="182" fontId="26" fillId="0" borderId="49" xfId="0" applyNumberFormat="1" applyFont="1" applyBorder="1" applyAlignment="1">
      <alignment vertical="top"/>
    </xf>
    <xf numFmtId="0" fontId="26" fillId="0" borderId="12" xfId="0" applyFont="1" applyBorder="1" applyAlignment="1">
      <alignment horizontal="center" vertical="top"/>
    </xf>
    <xf numFmtId="41" fontId="26" fillId="0" borderId="3" xfId="643" applyFont="1" applyBorder="1" applyAlignment="1">
      <alignment vertical="top"/>
    </xf>
    <xf numFmtId="9" fontId="26" fillId="0" borderId="3" xfId="590" applyFont="1" applyBorder="1" applyAlignment="1">
      <alignment vertical="top"/>
    </xf>
    <xf numFmtId="0" fontId="26" fillId="0" borderId="61" xfId="0" applyFont="1" applyBorder="1" applyAlignment="1">
      <alignment vertical="top"/>
    </xf>
    <xf numFmtId="49" fontId="26" fillId="5" borderId="36" xfId="718" applyNumberFormat="1" applyFont="1" applyFill="1" applyBorder="1" applyAlignment="1">
      <alignment horizontal="center" vertical="top"/>
    </xf>
    <xf numFmtId="0" fontId="26" fillId="5" borderId="1" xfId="718" applyFont="1" applyFill="1" applyBorder="1" applyAlignment="1">
      <alignment vertical="top" wrapText="1"/>
    </xf>
    <xf numFmtId="0" fontId="26" fillId="5" borderId="1" xfId="718" applyFont="1" applyFill="1" applyBorder="1" applyAlignment="1">
      <alignment horizontal="center" vertical="top"/>
    </xf>
    <xf numFmtId="176" fontId="26" fillId="5" borderId="1" xfId="718" applyNumberFormat="1" applyFont="1" applyFill="1" applyBorder="1" applyAlignment="1">
      <alignment horizontal="center" vertical="top"/>
    </xf>
    <xf numFmtId="41" fontId="26" fillId="5" borderId="1" xfId="666" applyFont="1" applyFill="1" applyBorder="1" applyAlignment="1">
      <alignment horizontal="right" vertical="top"/>
    </xf>
    <xf numFmtId="9" fontId="26" fillId="5" borderId="1" xfId="590" applyFont="1" applyFill="1" applyBorder="1" applyAlignment="1">
      <alignment vertical="top"/>
    </xf>
    <xf numFmtId="0" fontId="26" fillId="5" borderId="62" xfId="0" applyFont="1" applyFill="1" applyBorder="1" applyAlignment="1">
      <alignment vertical="top"/>
    </xf>
    <xf numFmtId="0" fontId="26" fillId="5" borderId="70" xfId="0" applyFont="1" applyFill="1" applyBorder="1" applyAlignment="1">
      <alignment vertical="top"/>
    </xf>
    <xf numFmtId="182" fontId="26" fillId="5" borderId="43" xfId="0" applyNumberFormat="1" applyFont="1" applyFill="1" applyBorder="1" applyAlignment="1">
      <alignment vertical="top"/>
    </xf>
    <xf numFmtId="0" fontId="26" fillId="0" borderId="6" xfId="718" applyFont="1" applyFill="1" applyBorder="1" applyAlignment="1">
      <alignment horizontal="center" vertical="top"/>
    </xf>
    <xf numFmtId="0" fontId="26" fillId="0" borderId="7" xfId="718" applyFont="1" applyFill="1" applyBorder="1" applyAlignment="1">
      <alignment vertical="top" wrapText="1"/>
    </xf>
    <xf numFmtId="0" fontId="26" fillId="0" borderId="10" xfId="718" applyFont="1" applyBorder="1" applyAlignment="1">
      <alignment vertical="top"/>
    </xf>
    <xf numFmtId="0" fontId="26" fillId="0" borderId="7" xfId="718" applyFont="1" applyFill="1" applyBorder="1" applyAlignment="1">
      <alignment horizontal="center" vertical="top"/>
    </xf>
    <xf numFmtId="0" fontId="26" fillId="0" borderId="5" xfId="718" applyFont="1" applyFill="1" applyBorder="1" applyAlignment="1">
      <alignment horizontal="center" vertical="top"/>
    </xf>
    <xf numFmtId="176" fontId="26" fillId="0" borderId="5" xfId="718" applyNumberFormat="1" applyFont="1" applyFill="1" applyBorder="1" applyAlignment="1">
      <alignment horizontal="center" vertical="top" shrinkToFit="1"/>
    </xf>
    <xf numFmtId="41" fontId="26" fillId="0" borderId="5" xfId="666" applyFont="1" applyFill="1" applyBorder="1" applyAlignment="1">
      <alignment horizontal="right" vertical="top"/>
    </xf>
    <xf numFmtId="41" fontId="26" fillId="0" borderId="5" xfId="643" applyFont="1" applyFill="1" applyBorder="1" applyAlignment="1">
      <alignment horizontal="right" vertical="top"/>
    </xf>
    <xf numFmtId="9" fontId="26" fillId="0" borderId="5" xfId="590" applyFont="1" applyFill="1" applyBorder="1" applyAlignment="1">
      <alignment vertical="top"/>
    </xf>
    <xf numFmtId="176" fontId="26" fillId="0" borderId="5" xfId="718" applyNumberFormat="1" applyFont="1" applyFill="1" applyBorder="1" applyAlignment="1">
      <alignment horizontal="center" vertical="top"/>
    </xf>
    <xf numFmtId="0" fontId="26" fillId="0" borderId="12" xfId="718" applyFont="1" applyBorder="1" applyAlignment="1">
      <alignment vertical="top"/>
    </xf>
    <xf numFmtId="0" fontId="26" fillId="0" borderId="13" xfId="718" applyFont="1" applyBorder="1" applyAlignment="1">
      <alignment vertical="top"/>
    </xf>
    <xf numFmtId="0" fontId="26" fillId="0" borderId="3" xfId="718" applyFont="1" applyBorder="1" applyAlignment="1">
      <alignment horizontal="center" vertical="top"/>
    </xf>
    <xf numFmtId="41" fontId="26" fillId="0" borderId="3" xfId="666" applyFont="1" applyFill="1" applyBorder="1" applyAlignment="1">
      <alignment horizontal="right" vertical="top"/>
    </xf>
    <xf numFmtId="41" fontId="26" fillId="0" borderId="3" xfId="643" applyFont="1" applyFill="1" applyBorder="1" applyAlignment="1">
      <alignment horizontal="right" vertical="top"/>
    </xf>
    <xf numFmtId="9" fontId="26" fillId="0" borderId="3" xfId="590" applyFont="1" applyFill="1" applyBorder="1" applyAlignment="1">
      <alignment vertical="top"/>
    </xf>
    <xf numFmtId="49" fontId="26" fillId="5" borderId="48" xfId="734" applyNumberFormat="1" applyFont="1" applyFill="1" applyBorder="1" applyAlignment="1">
      <alignment horizontal="center" vertical="top"/>
    </xf>
    <xf numFmtId="49" fontId="26" fillId="5" borderId="1" xfId="734" applyNumberFormat="1" applyFont="1" applyFill="1" applyBorder="1" applyAlignment="1">
      <alignment horizontal="center" vertical="top"/>
    </xf>
    <xf numFmtId="49" fontId="26" fillId="5" borderId="5" xfId="734" applyNumberFormat="1" applyFont="1" applyFill="1" applyBorder="1" applyAlignment="1">
      <alignment horizontal="center" vertical="top"/>
    </xf>
    <xf numFmtId="49" fontId="26" fillId="5" borderId="8" xfId="734" applyNumberFormat="1" applyFont="1" applyFill="1" applyBorder="1" applyAlignment="1">
      <alignment horizontal="center" vertical="top"/>
    </xf>
    <xf numFmtId="0" fontId="26" fillId="5" borderId="5" xfId="734" applyFont="1" applyFill="1" applyBorder="1" applyAlignment="1">
      <alignment horizontal="center" vertical="top"/>
    </xf>
    <xf numFmtId="178" fontId="26" fillId="5" borderId="5" xfId="734" applyNumberFormat="1" applyFont="1" applyFill="1" applyBorder="1" applyAlignment="1">
      <alignment vertical="top"/>
    </xf>
    <xf numFmtId="177" fontId="26" fillId="5" borderId="21" xfId="625" applyNumberFormat="1" applyFont="1" applyFill="1" applyBorder="1" applyAlignment="1">
      <alignment vertical="top"/>
    </xf>
    <xf numFmtId="49" fontId="26" fillId="2" borderId="24" xfId="734" applyNumberFormat="1" applyFont="1" applyFill="1" applyBorder="1" applyAlignment="1">
      <alignment vertical="top"/>
    </xf>
    <xf numFmtId="49" fontId="26" fillId="2" borderId="7" xfId="734" applyNumberFormat="1" applyFont="1" applyFill="1" applyBorder="1" applyAlignment="1">
      <alignment vertical="top"/>
    </xf>
    <xf numFmtId="49" fontId="26" fillId="2" borderId="5" xfId="734" applyNumberFormat="1" applyFont="1" applyFill="1" applyBorder="1" applyAlignment="1">
      <alignment horizontal="center" vertical="top"/>
    </xf>
    <xf numFmtId="0" fontId="26" fillId="2" borderId="5" xfId="734" applyFont="1" applyFill="1" applyBorder="1" applyAlignment="1">
      <alignment horizontal="center" vertical="top" wrapText="1"/>
    </xf>
    <xf numFmtId="178" fontId="26" fillId="2" borderId="5" xfId="734" applyNumberFormat="1" applyFont="1" applyFill="1" applyBorder="1" applyAlignment="1">
      <alignment vertical="top"/>
    </xf>
    <xf numFmtId="177" fontId="26" fillId="2" borderId="5" xfId="625" applyNumberFormat="1" applyFont="1" applyFill="1" applyBorder="1" applyAlignment="1">
      <alignment vertical="top"/>
    </xf>
    <xf numFmtId="49" fontId="26" fillId="2" borderId="7" xfId="734" applyNumberFormat="1" applyFont="1" applyFill="1" applyBorder="1" applyAlignment="1">
      <alignment horizontal="center" vertical="top"/>
    </xf>
    <xf numFmtId="0" fontId="26" fillId="2" borderId="7" xfId="734" applyFont="1" applyFill="1" applyBorder="1" applyAlignment="1">
      <alignment vertical="top" wrapText="1"/>
    </xf>
    <xf numFmtId="178" fontId="26" fillId="2" borderId="7" xfId="734" applyNumberFormat="1" applyFont="1" applyFill="1" applyBorder="1" applyAlignment="1">
      <alignment vertical="top"/>
    </xf>
    <xf numFmtId="177" fontId="26" fillId="2" borderId="7" xfId="625" applyNumberFormat="1" applyFont="1" applyFill="1" applyBorder="1" applyAlignment="1">
      <alignment vertical="top"/>
    </xf>
    <xf numFmtId="0" fontId="26" fillId="0" borderId="24" xfId="0" applyFont="1" applyBorder="1" applyAlignment="1">
      <alignment vertical="top"/>
    </xf>
    <xf numFmtId="49" fontId="26" fillId="5" borderId="48" xfId="734" applyNumberFormat="1" applyFont="1" applyFill="1" applyBorder="1" applyAlignment="1">
      <alignment vertical="top"/>
    </xf>
    <xf numFmtId="176" fontId="26" fillId="5" borderId="5" xfId="734" applyNumberFormat="1" applyFont="1" applyFill="1" applyBorder="1" applyAlignment="1">
      <alignment vertical="top"/>
    </xf>
    <xf numFmtId="177" fontId="26" fillId="5" borderId="5" xfId="734" applyNumberFormat="1" applyFont="1" applyFill="1" applyBorder="1" applyAlignment="1">
      <alignment vertical="top"/>
    </xf>
    <xf numFmtId="49" fontId="26" fillId="5" borderId="30" xfId="734" applyNumberFormat="1" applyFont="1" applyFill="1" applyBorder="1" applyAlignment="1">
      <alignment vertical="top"/>
    </xf>
    <xf numFmtId="49" fontId="26" fillId="5" borderId="3" xfId="734" applyNumberFormat="1" applyFont="1" applyFill="1" applyBorder="1" applyAlignment="1">
      <alignment vertical="top"/>
    </xf>
    <xf numFmtId="49" fontId="26" fillId="5" borderId="3" xfId="734" applyNumberFormat="1" applyFont="1" applyFill="1" applyBorder="1" applyAlignment="1">
      <alignment horizontal="center" vertical="top"/>
    </xf>
    <xf numFmtId="0" fontId="26" fillId="5" borderId="3" xfId="734" applyFont="1" applyFill="1" applyBorder="1" applyAlignment="1">
      <alignment vertical="top"/>
    </xf>
    <xf numFmtId="41" fontId="26" fillId="5" borderId="3" xfId="683" applyFont="1" applyFill="1" applyBorder="1" applyAlignment="1">
      <alignment vertical="top"/>
    </xf>
    <xf numFmtId="177" fontId="26" fillId="5" borderId="3" xfId="734" applyNumberFormat="1" applyFont="1" applyFill="1" applyBorder="1" applyAlignment="1">
      <alignment vertical="top"/>
    </xf>
    <xf numFmtId="0" fontId="26" fillId="0" borderId="9" xfId="0" applyFont="1" applyBorder="1" applyAlignment="1">
      <alignment horizontal="center" vertical="top"/>
    </xf>
    <xf numFmtId="0" fontId="26" fillId="0" borderId="33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5" borderId="27" xfId="0" applyFont="1" applyFill="1" applyBorder="1" applyAlignment="1">
      <alignment vertical="center" wrapText="1"/>
    </xf>
    <xf numFmtId="49" fontId="26" fillId="5" borderId="5" xfId="734" applyNumberFormat="1" applyFont="1" applyFill="1" applyBorder="1" applyAlignment="1">
      <alignment vertical="top" wrapText="1"/>
    </xf>
    <xf numFmtId="49" fontId="26" fillId="5" borderId="5" xfId="734" applyNumberFormat="1" applyFont="1" applyFill="1" applyBorder="1" applyAlignment="1">
      <alignment horizontal="center" vertical="top" wrapText="1"/>
    </xf>
    <xf numFmtId="49" fontId="26" fillId="2" borderId="5" xfId="734" applyNumberFormat="1" applyFont="1" applyFill="1" applyBorder="1" applyAlignment="1">
      <alignment horizontal="center" vertical="top" wrapText="1"/>
    </xf>
    <xf numFmtId="49" fontId="26" fillId="6" borderId="2" xfId="0" applyNumberFormat="1" applyFont="1" applyFill="1" applyBorder="1" applyAlignment="1">
      <alignment horizontal="center" vertical="top" wrapText="1"/>
    </xf>
    <xf numFmtId="0" fontId="26" fillId="0" borderId="4" xfId="718" applyFont="1" applyFill="1" applyBorder="1" applyAlignment="1">
      <alignment horizontal="center" vertical="top"/>
    </xf>
    <xf numFmtId="176" fontId="26" fillId="0" borderId="4" xfId="718" applyNumberFormat="1" applyFont="1" applyFill="1" applyBorder="1" applyAlignment="1">
      <alignment horizontal="center" vertical="top"/>
    </xf>
    <xf numFmtId="41" fontId="26" fillId="0" borderId="4" xfId="666" applyFont="1" applyFill="1" applyBorder="1" applyAlignment="1">
      <alignment horizontal="right" vertical="top"/>
    </xf>
    <xf numFmtId="9" fontId="26" fillId="0" borderId="4" xfId="590" applyFont="1" applyFill="1" applyBorder="1" applyAlignment="1">
      <alignment vertical="top"/>
    </xf>
    <xf numFmtId="176" fontId="26" fillId="0" borderId="4" xfId="718" applyNumberFormat="1" applyFont="1" applyFill="1" applyBorder="1" applyAlignment="1">
      <alignment horizontal="center" vertical="top" shrinkToFit="1"/>
    </xf>
    <xf numFmtId="179" fontId="26" fillId="0" borderId="0" xfId="0" applyNumberFormat="1" applyFont="1" applyFill="1" applyAlignment="1">
      <alignment vertical="center"/>
    </xf>
    <xf numFmtId="0" fontId="45" fillId="0" borderId="0" xfId="772" applyFont="1" applyAlignment="1">
      <alignment horizontal="center" vertical="center"/>
    </xf>
    <xf numFmtId="0" fontId="45" fillId="0" borderId="0" xfId="772" applyFont="1">
      <alignment vertical="center"/>
    </xf>
    <xf numFmtId="41" fontId="46" fillId="0" borderId="0" xfId="682" applyFont="1">
      <alignment vertical="center"/>
    </xf>
    <xf numFmtId="41" fontId="47" fillId="0" borderId="0" xfId="682" applyFont="1">
      <alignment vertical="center"/>
    </xf>
    <xf numFmtId="0" fontId="45" fillId="0" borderId="0" xfId="772" applyFont="1" applyAlignment="1">
      <alignment horizontal="right" vertical="center"/>
    </xf>
    <xf numFmtId="0" fontId="48" fillId="0" borderId="0" xfId="772" applyFont="1">
      <alignment vertical="center"/>
    </xf>
    <xf numFmtId="14" fontId="49" fillId="0" borderId="0" xfId="772" applyNumberFormat="1" applyFont="1" applyAlignment="1">
      <alignment horizontal="right" vertical="center"/>
    </xf>
    <xf numFmtId="0" fontId="49" fillId="7" borderId="71" xfId="772" applyFont="1" applyFill="1" applyBorder="1" applyAlignment="1">
      <alignment horizontal="center" vertical="center" shrinkToFit="1"/>
    </xf>
    <xf numFmtId="0" fontId="49" fillId="0" borderId="71" xfId="772" applyFont="1" applyFill="1" applyBorder="1" applyAlignment="1">
      <alignment horizontal="center" vertical="center" shrinkToFit="1"/>
    </xf>
    <xf numFmtId="0" fontId="49" fillId="7" borderId="71" xfId="772" applyFont="1" applyFill="1" applyBorder="1" applyAlignment="1">
      <alignment horizontal="center" vertical="center" wrapText="1" shrinkToFit="1"/>
    </xf>
    <xf numFmtId="0" fontId="47" fillId="0" borderId="0" xfId="772" applyFont="1">
      <alignment vertical="center"/>
    </xf>
    <xf numFmtId="0" fontId="50" fillId="8" borderId="71" xfId="772" applyFont="1" applyFill="1" applyBorder="1" applyAlignment="1">
      <alignment horizontal="center" vertical="center" shrinkToFit="1"/>
    </xf>
    <xf numFmtId="0" fontId="51" fillId="8" borderId="71" xfId="772" applyFont="1" applyFill="1" applyBorder="1" applyAlignment="1">
      <alignment horizontal="center" vertical="center" shrinkToFit="1"/>
    </xf>
    <xf numFmtId="41" fontId="52" fillId="8" borderId="71" xfId="772" applyNumberFormat="1" applyFont="1" applyFill="1" applyBorder="1" applyAlignment="1">
      <alignment horizontal="center" vertical="center" shrinkToFit="1"/>
    </xf>
    <xf numFmtId="41" fontId="52" fillId="0" borderId="71" xfId="772" applyNumberFormat="1" applyFont="1" applyFill="1" applyBorder="1" applyAlignment="1">
      <alignment horizontal="center" vertical="center" shrinkToFit="1"/>
    </xf>
    <xf numFmtId="0" fontId="53" fillId="8" borderId="71" xfId="772" applyFont="1" applyFill="1" applyBorder="1" applyAlignment="1">
      <alignment horizontal="center" vertical="center" shrinkToFit="1"/>
    </xf>
    <xf numFmtId="0" fontId="50" fillId="6" borderId="72" xfId="772" applyFont="1" applyFill="1" applyBorder="1" applyAlignment="1">
      <alignment horizontal="center" vertical="center" shrinkToFit="1"/>
    </xf>
    <xf numFmtId="0" fontId="51" fillId="6" borderId="72" xfId="772" applyFont="1" applyFill="1" applyBorder="1" applyAlignment="1">
      <alignment horizontal="center" vertical="center" shrinkToFit="1"/>
    </xf>
    <xf numFmtId="41" fontId="52" fillId="6" borderId="72" xfId="772" applyNumberFormat="1" applyFont="1" applyFill="1" applyBorder="1" applyAlignment="1">
      <alignment horizontal="center" vertical="center" shrinkToFit="1"/>
    </xf>
    <xf numFmtId="0" fontId="54" fillId="0" borderId="73" xfId="772" applyFont="1" applyBorder="1" applyAlignment="1">
      <alignment horizontal="center" vertical="center" shrinkToFit="1"/>
    </xf>
    <xf numFmtId="49" fontId="54" fillId="0" borderId="74" xfId="682" applyNumberFormat="1" applyFont="1" applyFill="1" applyBorder="1" applyAlignment="1">
      <alignment horizontal="center" vertical="center" shrinkToFit="1"/>
    </xf>
    <xf numFmtId="0" fontId="47" fillId="0" borderId="74" xfId="772" applyNumberFormat="1" applyFont="1" applyBorder="1" applyAlignment="1">
      <alignment horizontal="center" vertical="center" shrinkToFit="1"/>
    </xf>
    <xf numFmtId="0" fontId="36" fillId="0" borderId="75" xfId="772" applyFont="1" applyBorder="1" applyAlignment="1">
      <alignment horizontal="center" vertical="center" shrinkToFit="1"/>
    </xf>
    <xf numFmtId="0" fontId="54" fillId="0" borderId="75" xfId="772" applyFont="1" applyFill="1" applyBorder="1" applyAlignment="1">
      <alignment horizontal="center" vertical="center" shrinkToFit="1"/>
    </xf>
    <xf numFmtId="49" fontId="54" fillId="0" borderId="75" xfId="772" applyNumberFormat="1" applyFont="1" applyFill="1" applyBorder="1" applyAlignment="1">
      <alignment horizontal="center" vertical="center" shrinkToFit="1"/>
    </xf>
    <xf numFmtId="41" fontId="54" fillId="0" borderId="75" xfId="682" applyFont="1" applyFill="1" applyBorder="1" applyAlignment="1">
      <alignment horizontal="center" vertical="center" shrinkToFit="1"/>
    </xf>
    <xf numFmtId="41" fontId="54" fillId="0" borderId="75" xfId="682" applyFont="1" applyBorder="1" applyAlignment="1">
      <alignment horizontal="center" vertical="center" shrinkToFit="1"/>
    </xf>
    <xf numFmtId="0" fontId="47" fillId="0" borderId="75" xfId="772" applyFont="1" applyBorder="1" applyAlignment="1">
      <alignment horizontal="center" vertical="center" shrinkToFit="1"/>
    </xf>
    <xf numFmtId="0" fontId="47" fillId="0" borderId="0" xfId="772" applyFont="1" applyAlignment="1">
      <alignment horizontal="center" vertical="center"/>
    </xf>
    <xf numFmtId="0" fontId="36" fillId="0" borderId="77" xfId="772" applyFont="1" applyBorder="1" applyAlignment="1">
      <alignment horizontal="center" vertical="center" shrinkToFit="1"/>
    </xf>
    <xf numFmtId="0" fontId="36" fillId="0" borderId="77" xfId="772" applyFont="1" applyFill="1" applyBorder="1" applyAlignment="1">
      <alignment horizontal="center" vertical="center" shrinkToFit="1"/>
    </xf>
    <xf numFmtId="0" fontId="54" fillId="0" borderId="77" xfId="772" applyFont="1" applyFill="1" applyBorder="1" applyAlignment="1">
      <alignment horizontal="center" vertical="center" shrinkToFit="1"/>
    </xf>
    <xf numFmtId="41" fontId="54" fillId="0" borderId="77" xfId="682" applyFont="1" applyFill="1" applyBorder="1" applyAlignment="1">
      <alignment horizontal="center" vertical="center" shrinkToFit="1"/>
    </xf>
    <xf numFmtId="41" fontId="54" fillId="0" borderId="77" xfId="682" applyFont="1" applyBorder="1" applyAlignment="1">
      <alignment horizontal="center" vertical="center" shrinkToFit="1"/>
    </xf>
    <xf numFmtId="0" fontId="47" fillId="0" borderId="77" xfId="772" applyFont="1" applyBorder="1" applyAlignment="1">
      <alignment horizontal="center" vertical="center" shrinkToFit="1"/>
    </xf>
    <xf numFmtId="0" fontId="46" fillId="0" borderId="0" xfId="772" applyFont="1">
      <alignment vertical="center"/>
    </xf>
    <xf numFmtId="187" fontId="26" fillId="0" borderId="0" xfId="0" applyNumberFormat="1" applyFont="1" applyFill="1" applyAlignment="1">
      <alignment vertical="center"/>
    </xf>
    <xf numFmtId="178" fontId="26" fillId="0" borderId="0" xfId="0" applyNumberFormat="1" applyFont="1" applyAlignment="1">
      <alignment vertical="center"/>
    </xf>
    <xf numFmtId="41" fontId="26" fillId="0" borderId="0" xfId="200" applyFont="1" applyAlignment="1">
      <alignment vertical="center"/>
    </xf>
    <xf numFmtId="0" fontId="26" fillId="0" borderId="12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6" fillId="0" borderId="36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194" fontId="26" fillId="0" borderId="28" xfId="200" applyNumberFormat="1" applyFont="1" applyBorder="1" applyAlignment="1">
      <alignment horizontal="right" vertical="center"/>
    </xf>
    <xf numFmtId="41" fontId="26" fillId="0" borderId="1" xfId="200" applyFont="1" applyBorder="1" applyAlignment="1">
      <alignment vertical="center"/>
    </xf>
    <xf numFmtId="0" fontId="55" fillId="0" borderId="73" xfId="772" applyFont="1" applyFill="1" applyBorder="1" applyAlignment="1">
      <alignment horizontal="center" vertical="center" shrinkToFit="1"/>
    </xf>
    <xf numFmtId="0" fontId="26" fillId="0" borderId="2" xfId="751" applyFont="1" applyBorder="1" applyAlignment="1">
      <alignment horizontal="center" vertical="center"/>
    </xf>
    <xf numFmtId="0" fontId="26" fillId="0" borderId="3" xfId="751" applyFont="1" applyBorder="1" applyAlignment="1">
      <alignment horizontal="center" vertical="center"/>
    </xf>
    <xf numFmtId="0" fontId="26" fillId="0" borderId="70" xfId="710" applyFont="1" applyBorder="1" applyAlignment="1">
      <alignment vertical="top"/>
    </xf>
    <xf numFmtId="0" fontId="26" fillId="0" borderId="70" xfId="710" applyFont="1" applyBorder="1" applyAlignment="1">
      <alignment horizontal="center" vertical="top"/>
    </xf>
    <xf numFmtId="177" fontId="26" fillId="0" borderId="70" xfId="643" applyNumberFormat="1" applyFont="1" applyBorder="1" applyAlignment="1">
      <alignment horizontal="right" vertical="top"/>
    </xf>
    <xf numFmtId="187" fontId="26" fillId="0" borderId="70" xfId="643" applyNumberFormat="1" applyFont="1" applyBorder="1" applyAlignment="1">
      <alignment horizontal="right" vertical="top"/>
    </xf>
    <xf numFmtId="187" fontId="26" fillId="0" borderId="70" xfId="710" applyNumberFormat="1" applyFont="1" applyBorder="1" applyAlignment="1">
      <alignment vertical="top"/>
    </xf>
    <xf numFmtId="3" fontId="26" fillId="0" borderId="70" xfId="710" applyNumberFormat="1" applyFont="1" applyBorder="1" applyAlignment="1">
      <alignment horizontal="right" vertical="top"/>
    </xf>
    <xf numFmtId="176" fontId="26" fillId="5" borderId="70" xfId="552" applyNumberFormat="1" applyFont="1" applyFill="1" applyBorder="1" applyAlignment="1">
      <alignment vertical="center"/>
    </xf>
    <xf numFmtId="0" fontId="36" fillId="0" borderId="75" xfId="772" applyFont="1" applyFill="1" applyBorder="1" applyAlignment="1">
      <alignment horizontal="center" vertical="center" shrinkToFit="1"/>
    </xf>
    <xf numFmtId="41" fontId="54" fillId="3" borderId="74" xfId="682" applyFont="1" applyFill="1" applyBorder="1" applyAlignment="1">
      <alignment horizontal="center" vertical="center" shrinkToFit="1"/>
    </xf>
    <xf numFmtId="0" fontId="47" fillId="0" borderId="74" xfId="772" applyFont="1" applyFill="1" applyBorder="1" applyAlignment="1">
      <alignment horizontal="center" vertical="center" shrinkToFit="1"/>
    </xf>
    <xf numFmtId="0" fontId="26" fillId="0" borderId="0" xfId="0" applyFont="1" applyAlignment="1">
      <alignment vertical="center"/>
    </xf>
    <xf numFmtId="0" fontId="26" fillId="0" borderId="9" xfId="0" applyFont="1" applyBorder="1" applyAlignment="1">
      <alignment vertical="top"/>
    </xf>
    <xf numFmtId="41" fontId="26" fillId="0" borderId="0" xfId="200" applyFont="1" applyBorder="1" applyAlignment="1">
      <alignment vertical="center"/>
    </xf>
    <xf numFmtId="192" fontId="26" fillId="0" borderId="0" xfId="200" applyNumberFormat="1" applyFont="1" applyBorder="1" applyAlignment="1">
      <alignment horizontal="right" vertical="center"/>
    </xf>
    <xf numFmtId="0" fontId="26" fillId="0" borderId="51" xfId="0" applyFont="1" applyBorder="1" applyAlignment="1">
      <alignment vertical="top"/>
    </xf>
    <xf numFmtId="0" fontId="26" fillId="0" borderId="0" xfId="0" applyFont="1"/>
    <xf numFmtId="0" fontId="26" fillId="0" borderId="24" xfId="0" applyFont="1" applyBorder="1" applyAlignment="1">
      <alignment horizontal="left" vertical="center"/>
    </xf>
    <xf numFmtId="0" fontId="26" fillId="0" borderId="10" xfId="0" applyFont="1" applyFill="1" applyBorder="1" applyAlignment="1">
      <alignment vertical="top"/>
    </xf>
    <xf numFmtId="0" fontId="26" fillId="0" borderId="8" xfId="0" applyFont="1" applyFill="1" applyBorder="1" applyAlignment="1">
      <alignment vertical="top"/>
    </xf>
    <xf numFmtId="0" fontId="26" fillId="0" borderId="9" xfId="0" applyFont="1" applyFill="1" applyBorder="1" applyAlignment="1">
      <alignment horizontal="center" vertical="top"/>
    </xf>
    <xf numFmtId="182" fontId="26" fillId="0" borderId="9" xfId="0" applyNumberFormat="1" applyFont="1" applyFill="1" applyBorder="1" applyAlignment="1">
      <alignment vertical="top"/>
    </xf>
    <xf numFmtId="182" fontId="26" fillId="0" borderId="16" xfId="0" applyNumberFormat="1" applyFont="1" applyFill="1" applyBorder="1" applyAlignment="1">
      <alignment vertical="top"/>
    </xf>
    <xf numFmtId="0" fontId="26" fillId="0" borderId="19" xfId="0" applyFont="1" applyFill="1" applyBorder="1" applyAlignment="1">
      <alignment vertical="top"/>
    </xf>
    <xf numFmtId="0" fontId="26" fillId="0" borderId="9" xfId="0" applyFont="1" applyFill="1" applyBorder="1" applyAlignment="1">
      <alignment vertical="top"/>
    </xf>
    <xf numFmtId="0" fontId="26" fillId="0" borderId="19" xfId="0" applyFont="1" applyBorder="1" applyAlignment="1">
      <alignment horizontal="left" vertical="top"/>
    </xf>
    <xf numFmtId="184" fontId="26" fillId="0" borderId="19" xfId="341" applyNumberFormat="1" applyFont="1" applyBorder="1" applyAlignment="1">
      <alignment vertical="top"/>
    </xf>
    <xf numFmtId="176" fontId="26" fillId="0" borderId="19" xfId="0" applyNumberFormat="1" applyFont="1" applyFill="1" applyBorder="1" applyAlignment="1">
      <alignment vertical="top"/>
    </xf>
    <xf numFmtId="0" fontId="26" fillId="0" borderId="8" xfId="0" applyFont="1" applyBorder="1" applyAlignment="1">
      <alignment horizontal="left" vertical="top"/>
    </xf>
    <xf numFmtId="41" fontId="26" fillId="0" borderId="9" xfId="341" applyFont="1" applyBorder="1" applyAlignment="1">
      <alignment vertical="top"/>
    </xf>
    <xf numFmtId="182" fontId="26" fillId="0" borderId="16" xfId="341" applyNumberFormat="1" applyFont="1" applyBorder="1" applyAlignment="1">
      <alignment vertical="top"/>
    </xf>
    <xf numFmtId="0" fontId="26" fillId="0" borderId="10" xfId="0" applyFont="1" applyBorder="1" applyAlignment="1">
      <alignment horizontal="left" vertical="top"/>
    </xf>
    <xf numFmtId="41" fontId="26" fillId="0" borderId="0" xfId="341" applyFont="1" applyBorder="1" applyAlignment="1">
      <alignment vertical="top"/>
    </xf>
    <xf numFmtId="182" fontId="26" fillId="0" borderId="17" xfId="341" applyNumberFormat="1" applyFont="1" applyBorder="1" applyAlignment="1">
      <alignment vertical="top"/>
    </xf>
    <xf numFmtId="41" fontId="26" fillId="0" borderId="19" xfId="341" applyFont="1" applyBorder="1" applyAlignment="1">
      <alignment vertical="top"/>
    </xf>
    <xf numFmtId="182" fontId="26" fillId="0" borderId="25" xfId="341" applyNumberFormat="1" applyFont="1" applyBorder="1" applyAlignment="1">
      <alignment vertical="top"/>
    </xf>
    <xf numFmtId="184" fontId="26" fillId="0" borderId="9" xfId="341" applyNumberFormat="1" applyFont="1" applyBorder="1" applyAlignment="1">
      <alignment vertical="top"/>
    </xf>
    <xf numFmtId="0" fontId="26" fillId="0" borderId="0" xfId="0" applyFont="1" applyBorder="1" applyAlignment="1">
      <alignment horizontal="left" vertical="top"/>
    </xf>
    <xf numFmtId="176" fontId="26" fillId="0" borderId="0" xfId="0" applyNumberFormat="1" applyFont="1" applyFill="1" applyBorder="1" applyAlignment="1">
      <alignment vertical="top"/>
    </xf>
    <xf numFmtId="0" fontId="26" fillId="0" borderId="11" xfId="0" applyFont="1" applyBorder="1" applyAlignment="1">
      <alignment horizontal="left" vertical="top"/>
    </xf>
    <xf numFmtId="0" fontId="26" fillId="0" borderId="9" xfId="0" applyFont="1" applyBorder="1" applyAlignment="1">
      <alignment horizontal="left" vertical="top"/>
    </xf>
    <xf numFmtId="176" fontId="26" fillId="0" borderId="9" xfId="0" applyNumberFormat="1" applyFont="1" applyFill="1" applyBorder="1" applyAlignment="1">
      <alignment vertical="top"/>
    </xf>
    <xf numFmtId="184" fontId="26" fillId="0" borderId="0" xfId="341" applyNumberFormat="1" applyFont="1" applyBorder="1" applyAlignment="1">
      <alignment vertical="top"/>
    </xf>
    <xf numFmtId="9" fontId="26" fillId="0" borderId="15" xfId="1" applyNumberFormat="1" applyFont="1" applyBorder="1" applyAlignment="1">
      <alignment horizontal="right" vertical="center"/>
    </xf>
    <xf numFmtId="9" fontId="26" fillId="0" borderId="35" xfId="1" applyNumberFormat="1" applyFont="1" applyBorder="1" applyAlignment="1">
      <alignment horizontal="right" vertical="center"/>
    </xf>
    <xf numFmtId="9" fontId="26" fillId="0" borderId="22" xfId="1" applyNumberFormat="1" applyFont="1" applyBorder="1" applyAlignment="1">
      <alignment horizontal="right" vertical="center"/>
    </xf>
    <xf numFmtId="9" fontId="26" fillId="0" borderId="51" xfId="1" applyNumberFormat="1" applyFont="1" applyBorder="1" applyAlignment="1">
      <alignment horizontal="right" vertical="center"/>
    </xf>
    <xf numFmtId="9" fontId="26" fillId="0" borderId="35" xfId="0" applyNumberFormat="1" applyFont="1" applyBorder="1" applyAlignment="1">
      <alignment horizontal="right" vertical="center"/>
    </xf>
    <xf numFmtId="9" fontId="26" fillId="0" borderId="26" xfId="0" applyNumberFormat="1" applyFont="1" applyBorder="1" applyAlignment="1">
      <alignment horizontal="right" vertical="center"/>
    </xf>
    <xf numFmtId="9" fontId="26" fillId="0" borderId="39" xfId="0" applyNumberFormat="1" applyFont="1" applyBorder="1" applyAlignment="1">
      <alignment horizontal="right" vertical="center"/>
    </xf>
    <xf numFmtId="9" fontId="26" fillId="0" borderId="34" xfId="1" applyNumberFormat="1" applyFont="1" applyBorder="1" applyAlignment="1">
      <alignment horizontal="right" vertical="center"/>
    </xf>
    <xf numFmtId="9" fontId="26" fillId="0" borderId="18" xfId="0" applyNumberFormat="1" applyFont="1" applyBorder="1" applyAlignment="1">
      <alignment vertical="center"/>
    </xf>
    <xf numFmtId="9" fontId="26" fillId="0" borderId="39" xfId="1" applyNumberFormat="1" applyFont="1" applyBorder="1" applyAlignment="1">
      <alignment vertical="center"/>
    </xf>
    <xf numFmtId="9" fontId="26" fillId="0" borderId="39" xfId="1" applyNumberFormat="1" applyFont="1" applyBorder="1" applyAlignment="1">
      <alignment horizontal="right" vertical="center"/>
    </xf>
    <xf numFmtId="9" fontId="26" fillId="0" borderId="34" xfId="0" applyNumberFormat="1" applyFont="1" applyBorder="1" applyAlignment="1">
      <alignment horizontal="right" vertical="center"/>
    </xf>
    <xf numFmtId="9" fontId="26" fillId="0" borderId="45" xfId="0" applyNumberFormat="1" applyFont="1" applyBorder="1" applyAlignment="1">
      <alignment vertical="center"/>
    </xf>
    <xf numFmtId="41" fontId="26" fillId="0" borderId="5" xfId="200" applyFont="1" applyBorder="1" applyAlignment="1">
      <alignment horizontal="right" vertical="center"/>
    </xf>
    <xf numFmtId="0" fontId="26" fillId="0" borderId="32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41" fontId="26" fillId="4" borderId="7" xfId="0" applyNumberFormat="1" applyFont="1" applyFill="1" applyBorder="1" applyAlignment="1">
      <alignment horizontal="right" vertical="center"/>
    </xf>
    <xf numFmtId="0" fontId="26" fillId="0" borderId="33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41" fontId="26" fillId="0" borderId="26" xfId="200" applyFont="1" applyBorder="1" applyAlignment="1">
      <alignment horizontal="right" vertical="center"/>
    </xf>
    <xf numFmtId="177" fontId="26" fillId="0" borderId="34" xfId="1" applyNumberFormat="1" applyFont="1" applyBorder="1" applyAlignment="1">
      <alignment horizontal="right" vertical="center"/>
    </xf>
    <xf numFmtId="0" fontId="26" fillId="0" borderId="36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41" fontId="26" fillId="0" borderId="7" xfId="0" applyNumberFormat="1" applyFont="1" applyBorder="1" applyAlignment="1">
      <alignment horizontal="right" vertical="center"/>
    </xf>
    <xf numFmtId="41" fontId="26" fillId="0" borderId="7" xfId="200" applyFont="1" applyBorder="1" applyAlignment="1">
      <alignment horizontal="right" vertical="center"/>
    </xf>
    <xf numFmtId="177" fontId="26" fillId="0" borderId="18" xfId="1" applyNumberFormat="1" applyFont="1" applyBorder="1" applyAlignment="1">
      <alignment horizontal="right" vertical="center"/>
    </xf>
    <xf numFmtId="0" fontId="26" fillId="0" borderId="5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41" fontId="26" fillId="0" borderId="2" xfId="0" applyNumberFormat="1" applyFont="1" applyBorder="1" applyAlignment="1">
      <alignment horizontal="right" vertical="center"/>
    </xf>
    <xf numFmtId="177" fontId="26" fillId="0" borderId="14" xfId="1" applyNumberFormat="1" applyFont="1" applyBorder="1" applyAlignment="1">
      <alignment horizontal="right" vertical="center"/>
    </xf>
    <xf numFmtId="0" fontId="26" fillId="0" borderId="33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41" fontId="26" fillId="0" borderId="26" xfId="0" applyNumberFormat="1" applyFont="1" applyBorder="1" applyAlignment="1">
      <alignment horizontal="right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41" fontId="26" fillId="0" borderId="4" xfId="0" applyNumberFormat="1" applyFont="1" applyBorder="1" applyAlignment="1">
      <alignment horizontal="right" vertical="center"/>
    </xf>
    <xf numFmtId="41" fontId="26" fillId="0" borderId="3" xfId="0" applyNumberFormat="1" applyFont="1" applyBorder="1" applyAlignment="1">
      <alignment horizontal="right" vertical="center"/>
    </xf>
    <xf numFmtId="41" fontId="26" fillId="0" borderId="3" xfId="200" applyFont="1" applyBorder="1" applyAlignment="1">
      <alignment horizontal="right" vertical="center"/>
    </xf>
    <xf numFmtId="177" fontId="26" fillId="0" borderId="15" xfId="1" applyNumberFormat="1" applyFont="1" applyBorder="1" applyAlignment="1">
      <alignment horizontal="right" vertical="center"/>
    </xf>
    <xf numFmtId="177" fontId="26" fillId="0" borderId="18" xfId="0" applyNumberFormat="1" applyFont="1" applyBorder="1" applyAlignment="1">
      <alignment horizontal="right" vertical="center"/>
    </xf>
    <xf numFmtId="177" fontId="26" fillId="0" borderId="34" xfId="0" applyNumberFormat="1" applyFont="1" applyBorder="1" applyAlignment="1">
      <alignment horizontal="right" vertical="center"/>
    </xf>
    <xf numFmtId="0" fontId="26" fillId="0" borderId="21" xfId="0" applyFont="1" applyBorder="1" applyAlignment="1">
      <alignment horizontal="center" vertical="center"/>
    </xf>
    <xf numFmtId="41" fontId="26" fillId="0" borderId="21" xfId="0" applyNumberFormat="1" applyFont="1" applyBorder="1" applyAlignment="1">
      <alignment horizontal="right" vertical="center"/>
    </xf>
    <xf numFmtId="0" fontId="27" fillId="0" borderId="33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41" fontId="26" fillId="0" borderId="13" xfId="0" applyNumberFormat="1" applyFont="1" applyBorder="1" applyAlignment="1">
      <alignment horizontal="center" vertical="center"/>
    </xf>
    <xf numFmtId="41" fontId="26" fillId="0" borderId="4" xfId="200" applyFont="1" applyBorder="1" applyAlignment="1">
      <alignment horizontal="right" vertical="center"/>
    </xf>
    <xf numFmtId="177" fontId="26" fillId="0" borderId="20" xfId="1" applyNumberFormat="1" applyFont="1" applyBorder="1" applyAlignment="1">
      <alignment horizontal="right" vertical="center"/>
    </xf>
    <xf numFmtId="41" fontId="26" fillId="0" borderId="2" xfId="200" applyFont="1" applyBorder="1" applyAlignment="1">
      <alignment horizontal="right" vertical="center"/>
    </xf>
    <xf numFmtId="0" fontId="29" fillId="0" borderId="26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41" fontId="26" fillId="0" borderId="21" xfId="200" applyFont="1" applyBorder="1" applyAlignment="1">
      <alignment horizontal="right" vertical="center"/>
    </xf>
    <xf numFmtId="177" fontId="26" fillId="0" borderId="22" xfId="0" applyNumberFormat="1" applyFont="1" applyBorder="1" applyAlignment="1">
      <alignment horizontal="right" vertical="center"/>
    </xf>
    <xf numFmtId="177" fontId="26" fillId="0" borderId="15" xfId="0" applyNumberFormat="1" applyFont="1" applyBorder="1" applyAlignment="1">
      <alignment horizontal="right" vertical="center"/>
    </xf>
    <xf numFmtId="177" fontId="26" fillId="0" borderId="14" xfId="0" applyNumberFormat="1" applyFont="1" applyBorder="1" applyAlignment="1">
      <alignment horizontal="right" vertical="center"/>
    </xf>
    <xf numFmtId="177" fontId="26" fillId="0" borderId="20" xfId="0" applyNumberFormat="1" applyFont="1" applyBorder="1" applyAlignment="1">
      <alignment horizontal="right" vertical="center"/>
    </xf>
    <xf numFmtId="49" fontId="26" fillId="0" borderId="32" xfId="0" applyNumberFormat="1" applyFont="1" applyFill="1" applyBorder="1" applyAlignment="1">
      <alignment horizontal="center" vertical="top"/>
    </xf>
    <xf numFmtId="49" fontId="26" fillId="0" borderId="7" xfId="0" applyNumberFormat="1" applyFont="1" applyFill="1" applyBorder="1" applyAlignment="1">
      <alignment horizontal="center" vertical="top"/>
    </xf>
    <xf numFmtId="0" fontId="26" fillId="0" borderId="6" xfId="0" applyFont="1" applyFill="1" applyBorder="1" applyAlignment="1">
      <alignment horizontal="center" vertical="center"/>
    </xf>
    <xf numFmtId="182" fontId="26" fillId="3" borderId="17" xfId="0" applyNumberFormat="1" applyFont="1" applyFill="1" applyBorder="1" applyAlignment="1">
      <alignment vertical="top"/>
    </xf>
    <xf numFmtId="182" fontId="26" fillId="3" borderId="16" xfId="0" applyNumberFormat="1" applyFont="1" applyFill="1" applyBorder="1" applyAlignment="1">
      <alignment vertical="top"/>
    </xf>
    <xf numFmtId="0" fontId="26" fillId="0" borderId="2" xfId="0" applyFont="1" applyBorder="1" applyAlignment="1">
      <alignment horizontal="center" vertical="center" shrinkToFit="1"/>
    </xf>
    <xf numFmtId="177" fontId="26" fillId="4" borderId="26" xfId="590" applyNumberFormat="1" applyFont="1" applyFill="1" applyBorder="1" applyAlignment="1">
      <alignment vertical="top" wrapText="1"/>
    </xf>
    <xf numFmtId="0" fontId="59" fillId="0" borderId="0" xfId="471" applyFont="1">
      <alignment vertical="center"/>
    </xf>
    <xf numFmtId="0" fontId="22" fillId="10" borderId="103" xfId="471" applyFont="1" applyFill="1" applyBorder="1" applyAlignment="1">
      <alignment horizontal="center" vertical="center"/>
    </xf>
    <xf numFmtId="0" fontId="22" fillId="10" borderId="70" xfId="471" applyFont="1" applyFill="1" applyBorder="1" applyAlignment="1">
      <alignment horizontal="center" vertical="center"/>
    </xf>
    <xf numFmtId="41" fontId="22" fillId="10" borderId="72" xfId="756" applyFont="1" applyFill="1" applyBorder="1" applyAlignment="1">
      <alignment horizontal="center" vertical="center"/>
    </xf>
    <xf numFmtId="0" fontId="22" fillId="10" borderId="104" xfId="471" applyFont="1" applyFill="1" applyBorder="1" applyAlignment="1">
      <alignment horizontal="center" vertical="center"/>
    </xf>
    <xf numFmtId="0" fontId="25" fillId="10" borderId="106" xfId="471" applyFont="1" applyFill="1" applyBorder="1" applyAlignment="1">
      <alignment horizontal="center" vertical="center"/>
    </xf>
    <xf numFmtId="41" fontId="25" fillId="10" borderId="107" xfId="756" applyFont="1" applyFill="1" applyBorder="1">
      <alignment vertical="center"/>
    </xf>
    <xf numFmtId="0" fontId="25" fillId="10" borderId="49" xfId="471" applyFont="1" applyFill="1" applyBorder="1" applyAlignment="1">
      <alignment horizontal="center" vertical="center"/>
    </xf>
    <xf numFmtId="41" fontId="25" fillId="10" borderId="74" xfId="756" applyFont="1" applyFill="1" applyBorder="1">
      <alignment vertical="center"/>
    </xf>
    <xf numFmtId="0" fontId="25" fillId="10" borderId="112" xfId="471" applyFont="1" applyFill="1" applyBorder="1" applyAlignment="1">
      <alignment horizontal="center" vertical="center" wrapText="1"/>
    </xf>
    <xf numFmtId="41" fontId="25" fillId="10" borderId="113" xfId="756" applyFont="1" applyFill="1" applyBorder="1">
      <alignment vertical="center"/>
    </xf>
    <xf numFmtId="0" fontId="22" fillId="0" borderId="19" xfId="471" applyFont="1" applyBorder="1" applyAlignment="1">
      <alignment horizontal="center" vertical="center"/>
    </xf>
    <xf numFmtId="41" fontId="22" fillId="0" borderId="77" xfId="756" applyFont="1" applyFill="1" applyBorder="1">
      <alignment vertical="center"/>
    </xf>
    <xf numFmtId="0" fontId="22" fillId="0" borderId="19" xfId="471" applyFont="1" applyFill="1" applyBorder="1" applyAlignment="1">
      <alignment horizontal="center" vertical="center"/>
    </xf>
    <xf numFmtId="0" fontId="22" fillId="0" borderId="49" xfId="471" applyFont="1" applyBorder="1" applyAlignment="1">
      <alignment horizontal="center" vertical="center"/>
    </xf>
    <xf numFmtId="41" fontId="22" fillId="0" borderId="74" xfId="756" applyFont="1" applyFill="1" applyBorder="1">
      <alignment vertical="center"/>
    </xf>
    <xf numFmtId="0" fontId="22" fillId="0" borderId="49" xfId="471" applyFont="1" applyFill="1" applyBorder="1" applyAlignment="1">
      <alignment horizontal="center" vertical="center"/>
    </xf>
    <xf numFmtId="41" fontId="22" fillId="0" borderId="75" xfId="756" applyFont="1" applyFill="1" applyBorder="1">
      <alignment vertical="center"/>
    </xf>
    <xf numFmtId="0" fontId="22" fillId="0" borderId="54" xfId="471" applyFont="1" applyBorder="1" applyAlignment="1">
      <alignment horizontal="center" vertical="center"/>
    </xf>
    <xf numFmtId="41" fontId="22" fillId="0" borderId="73" xfId="756" applyFont="1" applyFill="1" applyBorder="1">
      <alignment vertical="center"/>
    </xf>
    <xf numFmtId="0" fontId="22" fillId="0" borderId="54" xfId="471" applyFont="1" applyFill="1" applyBorder="1" applyAlignment="1">
      <alignment horizontal="center" vertical="center"/>
    </xf>
    <xf numFmtId="0" fontId="22" fillId="0" borderId="117" xfId="471" applyFont="1" applyBorder="1" applyAlignment="1">
      <alignment horizontal="center" vertical="center"/>
    </xf>
    <xf numFmtId="41" fontId="22" fillId="0" borderId="118" xfId="756" applyFont="1" applyFill="1" applyBorder="1">
      <alignment vertical="center"/>
    </xf>
    <xf numFmtId="0" fontId="22" fillId="0" borderId="117" xfId="471" applyFont="1" applyFill="1" applyBorder="1" applyAlignment="1">
      <alignment horizontal="center" vertical="center"/>
    </xf>
    <xf numFmtId="0" fontId="22" fillId="0" borderId="55" xfId="471" applyFont="1" applyBorder="1" applyAlignment="1">
      <alignment horizontal="center" vertical="center"/>
    </xf>
    <xf numFmtId="41" fontId="22" fillId="0" borderId="76" xfId="756" applyFont="1" applyFill="1" applyBorder="1">
      <alignment vertical="center"/>
    </xf>
    <xf numFmtId="0" fontId="22" fillId="0" borderId="55" xfId="471" applyFont="1" applyFill="1" applyBorder="1" applyAlignment="1">
      <alignment horizontal="center" vertical="center"/>
    </xf>
    <xf numFmtId="0" fontId="22" fillId="0" borderId="11" xfId="471" applyFont="1" applyBorder="1" applyAlignment="1">
      <alignment horizontal="center" vertical="center"/>
    </xf>
    <xf numFmtId="0" fontId="22" fillId="0" borderId="11" xfId="471" applyFont="1" applyFill="1" applyBorder="1" applyAlignment="1">
      <alignment horizontal="center" vertical="center"/>
    </xf>
    <xf numFmtId="0" fontId="22" fillId="0" borderId="0" xfId="875" applyFont="1">
      <alignment vertical="center"/>
    </xf>
    <xf numFmtId="0" fontId="22" fillId="0" borderId="0" xfId="875" applyFont="1" applyAlignment="1">
      <alignment horizontal="center" vertical="center"/>
    </xf>
    <xf numFmtId="0" fontId="22" fillId="0" borderId="0" xfId="875" applyFont="1" applyAlignment="1">
      <alignment horizontal="right" vertical="center"/>
    </xf>
    <xf numFmtId="0" fontId="22" fillId="0" borderId="52" xfId="875" applyFont="1" applyBorder="1" applyAlignment="1">
      <alignment horizontal="center" vertical="center"/>
    </xf>
    <xf numFmtId="0" fontId="22" fillId="0" borderId="5" xfId="875" applyFont="1" applyBorder="1" applyAlignment="1">
      <alignment horizontal="center" vertical="center"/>
    </xf>
    <xf numFmtId="0" fontId="22" fillId="0" borderId="8" xfId="875" applyFont="1" applyBorder="1" applyAlignment="1">
      <alignment horizontal="center" vertical="center"/>
    </xf>
    <xf numFmtId="0" fontId="22" fillId="0" borderId="84" xfId="875" applyFont="1" applyBorder="1" applyAlignment="1">
      <alignment horizontal="center" vertical="center"/>
    </xf>
    <xf numFmtId="0" fontId="22" fillId="0" borderId="85" xfId="875" applyFont="1" applyBorder="1" applyAlignment="1">
      <alignment horizontal="center" vertical="center"/>
    </xf>
    <xf numFmtId="0" fontId="22" fillId="0" borderId="86" xfId="875" applyFont="1" applyBorder="1" applyAlignment="1">
      <alignment horizontal="center" vertical="center"/>
    </xf>
    <xf numFmtId="0" fontId="22" fillId="0" borderId="87" xfId="875" applyFont="1" applyBorder="1" applyAlignment="1">
      <alignment horizontal="center" vertical="center"/>
    </xf>
    <xf numFmtId="41" fontId="24" fillId="0" borderId="88" xfId="876" applyFont="1" applyBorder="1" applyAlignment="1">
      <alignment horizontal="center" vertical="center"/>
    </xf>
    <xf numFmtId="41" fontId="24" fillId="0" borderId="89" xfId="876" applyFont="1" applyBorder="1" applyAlignment="1">
      <alignment horizontal="center" vertical="center"/>
    </xf>
    <xf numFmtId="0" fontId="22" fillId="0" borderId="90" xfId="875" applyFont="1" applyBorder="1" applyAlignment="1">
      <alignment horizontal="center" vertical="center"/>
    </xf>
    <xf numFmtId="41" fontId="24" fillId="0" borderId="91" xfId="876" applyFont="1" applyBorder="1" applyAlignment="1">
      <alignment horizontal="center" vertical="center"/>
    </xf>
    <xf numFmtId="0" fontId="22" fillId="0" borderId="65" xfId="875" applyFont="1" applyBorder="1" applyAlignment="1">
      <alignment horizontal="center" vertical="center"/>
    </xf>
    <xf numFmtId="41" fontId="22" fillId="0" borderId="45" xfId="876" applyFont="1" applyBorder="1" applyAlignment="1">
      <alignment horizontal="center" vertical="center"/>
    </xf>
    <xf numFmtId="41" fontId="22" fillId="0" borderId="13" xfId="876" applyFont="1" applyBorder="1" applyAlignment="1">
      <alignment horizontal="center" vertical="center"/>
    </xf>
    <xf numFmtId="41" fontId="22" fillId="0" borderId="92" xfId="876" applyFont="1" applyBorder="1" applyAlignment="1">
      <alignment horizontal="center" vertical="center"/>
    </xf>
    <xf numFmtId="0" fontId="22" fillId="0" borderId="93" xfId="875" applyFont="1" applyBorder="1" applyAlignment="1">
      <alignment horizontal="center" vertical="center"/>
    </xf>
    <xf numFmtId="0" fontId="22" fillId="0" borderId="37" xfId="875" applyFont="1" applyBorder="1" applyAlignment="1">
      <alignment horizontal="center" vertical="center"/>
    </xf>
    <xf numFmtId="41" fontId="22" fillId="0" borderId="27" xfId="876" applyFont="1" applyBorder="1" applyAlignment="1">
      <alignment horizontal="center" vertical="center"/>
    </xf>
    <xf numFmtId="41" fontId="22" fillId="0" borderId="26" xfId="876" applyFont="1" applyBorder="1" applyAlignment="1">
      <alignment horizontal="center" vertical="center"/>
    </xf>
    <xf numFmtId="41" fontId="22" fillId="0" borderId="94" xfId="876" applyFont="1" applyBorder="1" applyAlignment="1">
      <alignment horizontal="center" vertical="center"/>
    </xf>
    <xf numFmtId="0" fontId="22" fillId="0" borderId="95" xfId="875" applyFont="1" applyBorder="1" applyAlignment="1">
      <alignment horizontal="center" vertical="center"/>
    </xf>
    <xf numFmtId="0" fontId="22" fillId="0" borderId="96" xfId="875" applyFont="1" applyBorder="1" applyAlignment="1">
      <alignment horizontal="center" vertical="center"/>
    </xf>
    <xf numFmtId="41" fontId="22" fillId="0" borderId="97" xfId="876" applyFont="1" applyBorder="1" applyAlignment="1">
      <alignment horizontal="center" vertical="center"/>
    </xf>
    <xf numFmtId="41" fontId="22" fillId="0" borderId="98" xfId="876" applyFont="1" applyBorder="1" applyAlignment="1">
      <alignment horizontal="center" vertical="center"/>
    </xf>
    <xf numFmtId="41" fontId="22" fillId="0" borderId="99" xfId="876" applyFont="1" applyBorder="1" applyAlignment="1">
      <alignment horizontal="center" vertical="center"/>
    </xf>
    <xf numFmtId="0" fontId="22" fillId="0" borderId="100" xfId="875" applyFont="1" applyBorder="1" applyAlignment="1">
      <alignment horizontal="center" vertical="center"/>
    </xf>
    <xf numFmtId="0" fontId="61" fillId="0" borderId="0" xfId="875" applyFont="1" applyBorder="1" applyAlignment="1">
      <alignment vertical="center" wrapText="1"/>
    </xf>
    <xf numFmtId="176" fontId="26" fillId="0" borderId="13" xfId="643" applyNumberFormat="1" applyFont="1" applyBorder="1" applyAlignment="1">
      <alignment horizontal="right" vertical="center"/>
    </xf>
    <xf numFmtId="0" fontId="26" fillId="0" borderId="3" xfId="587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9" fontId="26" fillId="0" borderId="22" xfId="145" applyFont="1" applyBorder="1" applyAlignment="1">
      <alignment horizontal="right" vertical="center"/>
    </xf>
    <xf numFmtId="177" fontId="26" fillId="0" borderId="47" xfId="0" applyNumberFormat="1" applyFont="1" applyBorder="1" applyAlignment="1">
      <alignment horizontal="right" vertical="center"/>
    </xf>
    <xf numFmtId="0" fontId="6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41" fontId="22" fillId="10" borderId="123" xfId="756" applyFont="1" applyFill="1" applyBorder="1" applyAlignment="1">
      <alignment horizontal="center" vertical="center"/>
    </xf>
    <xf numFmtId="41" fontId="25" fillId="10" borderId="124" xfId="756" applyFont="1" applyFill="1" applyBorder="1">
      <alignment vertical="center"/>
    </xf>
    <xf numFmtId="41" fontId="25" fillId="10" borderId="125" xfId="756" applyFont="1" applyFill="1" applyBorder="1">
      <alignment vertical="center"/>
    </xf>
    <xf numFmtId="41" fontId="25" fillId="10" borderId="125" xfId="664" applyFont="1" applyFill="1" applyBorder="1" applyAlignment="1">
      <alignment vertical="center"/>
    </xf>
    <xf numFmtId="41" fontId="25" fillId="10" borderId="126" xfId="756" applyFont="1" applyFill="1" applyBorder="1">
      <alignment vertical="center"/>
    </xf>
    <xf numFmtId="0" fontId="36" fillId="0" borderId="78" xfId="772" applyFont="1" applyBorder="1" applyAlignment="1">
      <alignment horizontal="center" vertical="center" shrinkToFit="1"/>
    </xf>
    <xf numFmtId="41" fontId="54" fillId="9" borderId="75" xfId="682" applyFont="1" applyFill="1" applyBorder="1" applyAlignment="1">
      <alignment horizontal="center" vertical="center" shrinkToFit="1"/>
    </xf>
    <xf numFmtId="41" fontId="54" fillId="9" borderId="75" xfId="772" applyNumberFormat="1" applyFont="1" applyFill="1" applyBorder="1" applyAlignment="1">
      <alignment horizontal="center" vertical="center" shrinkToFit="1"/>
    </xf>
    <xf numFmtId="0" fontId="36" fillId="6" borderId="71" xfId="772" applyFont="1" applyFill="1" applyBorder="1" applyAlignment="1">
      <alignment horizontal="center" vertical="center" shrinkToFit="1"/>
    </xf>
    <xf numFmtId="41" fontId="54" fillId="6" borderId="71" xfId="682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46" xfId="0" applyFont="1" applyBorder="1" applyAlignment="1">
      <alignment vertical="center"/>
    </xf>
    <xf numFmtId="0" fontId="26" fillId="4" borderId="28" xfId="0" applyFont="1" applyFill="1" applyBorder="1" applyAlignment="1">
      <alignment horizontal="center" vertical="center"/>
    </xf>
    <xf numFmtId="0" fontId="26" fillId="4" borderId="28" xfId="0" applyFont="1" applyFill="1" applyBorder="1" applyAlignment="1">
      <alignment vertical="center"/>
    </xf>
    <xf numFmtId="0" fontId="26" fillId="4" borderId="29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41" fontId="26" fillId="0" borderId="1" xfId="0" applyNumberFormat="1" applyFont="1" applyBorder="1" applyAlignment="1">
      <alignment horizontal="right" vertical="top"/>
    </xf>
    <xf numFmtId="0" fontId="26" fillId="0" borderId="40" xfId="0" applyFont="1" applyBorder="1" applyAlignment="1">
      <alignment horizontal="center" vertical="top"/>
    </xf>
    <xf numFmtId="0" fontId="26" fillId="0" borderId="28" xfId="0" applyFont="1" applyBorder="1" applyAlignment="1">
      <alignment horizontal="center" vertical="top"/>
    </xf>
    <xf numFmtId="49" fontId="26" fillId="0" borderId="5" xfId="0" applyNumberFormat="1" applyFont="1" applyBorder="1" applyAlignment="1">
      <alignment horizontal="center" vertical="top"/>
    </xf>
    <xf numFmtId="49" fontId="26" fillId="0" borderId="7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194" fontId="26" fillId="0" borderId="46" xfId="200" applyNumberFormat="1" applyFont="1" applyBorder="1" applyAlignment="1">
      <alignment horizontal="right" vertical="center"/>
    </xf>
    <xf numFmtId="0" fontId="26" fillId="3" borderId="67" xfId="0" applyFont="1" applyFill="1" applyBorder="1" applyAlignment="1">
      <alignment horizontal="center" vertical="center"/>
    </xf>
    <xf numFmtId="0" fontId="26" fillId="3" borderId="49" xfId="0" applyFont="1" applyFill="1" applyBorder="1" applyAlignment="1">
      <alignment horizontal="center" vertical="center"/>
    </xf>
    <xf numFmtId="194" fontId="26" fillId="3" borderId="49" xfId="200" applyNumberFormat="1" applyFont="1" applyFill="1" applyBorder="1" applyAlignment="1">
      <alignment horizontal="right" vertical="center"/>
    </xf>
    <xf numFmtId="3" fontId="26" fillId="3" borderId="49" xfId="0" applyNumberFormat="1" applyFont="1" applyFill="1" applyBorder="1" applyAlignment="1">
      <alignment horizontal="center" vertical="center"/>
    </xf>
    <xf numFmtId="182" fontId="26" fillId="3" borderId="64" xfId="200" applyNumberFormat="1" applyFont="1" applyFill="1" applyBorder="1" applyAlignment="1">
      <alignment horizontal="right" vertical="center"/>
    </xf>
    <xf numFmtId="193" fontId="26" fillId="0" borderId="55" xfId="200" applyNumberFormat="1" applyFont="1" applyBorder="1" applyAlignment="1">
      <alignment horizontal="right" vertical="center"/>
    </xf>
    <xf numFmtId="191" fontId="26" fillId="0" borderId="55" xfId="200" applyNumberFormat="1" applyFont="1" applyBorder="1" applyAlignment="1">
      <alignment horizontal="right" vertical="center"/>
    </xf>
    <xf numFmtId="204" fontId="26" fillId="0" borderId="0" xfId="341" applyNumberFormat="1" applyFont="1" applyFill="1" applyBorder="1" applyAlignment="1">
      <alignment horizontal="right" vertical="center"/>
    </xf>
    <xf numFmtId="192" fontId="26" fillId="0" borderId="0" xfId="341" applyNumberFormat="1" applyFont="1" applyFill="1" applyBorder="1" applyAlignment="1">
      <alignment horizontal="right" vertical="center"/>
    </xf>
    <xf numFmtId="185" fontId="26" fillId="0" borderId="0" xfId="341" applyNumberFormat="1" applyFont="1" applyFill="1" applyBorder="1" applyAlignment="1">
      <alignment horizontal="right" vertical="center"/>
    </xf>
    <xf numFmtId="0" fontId="26" fillId="0" borderId="8" xfId="552" applyFont="1" applyBorder="1" applyAlignment="1">
      <alignment vertical="center"/>
    </xf>
    <xf numFmtId="0" fontId="26" fillId="0" borderId="9" xfId="552" applyFont="1" applyBorder="1" applyAlignment="1">
      <alignment vertical="center"/>
    </xf>
    <xf numFmtId="196" fontId="26" fillId="0" borderId="9" xfId="552" applyNumberFormat="1" applyFont="1" applyBorder="1" applyAlignment="1">
      <alignment vertical="center"/>
    </xf>
    <xf numFmtId="200" fontId="26" fillId="0" borderId="9" xfId="552" applyNumberFormat="1" applyFont="1" applyBorder="1" applyAlignment="1">
      <alignment horizontal="right" vertical="center"/>
    </xf>
    <xf numFmtId="0" fontId="26" fillId="0" borderId="45" xfId="552" applyFont="1" applyBorder="1" applyAlignment="1">
      <alignment vertical="center"/>
    </xf>
    <xf numFmtId="196" fontId="26" fillId="0" borderId="46" xfId="552" applyNumberFormat="1" applyFont="1" applyBorder="1" applyAlignment="1">
      <alignment vertical="center"/>
    </xf>
    <xf numFmtId="178" fontId="26" fillId="0" borderId="9" xfId="0" applyNumberFormat="1" applyFont="1" applyBorder="1" applyAlignment="1">
      <alignment horizontal="right" vertical="top"/>
    </xf>
    <xf numFmtId="178" fontId="26" fillId="0" borderId="19" xfId="0" applyNumberFormat="1" applyFont="1" applyBorder="1" applyAlignment="1">
      <alignment horizontal="right" vertical="top"/>
    </xf>
    <xf numFmtId="178" fontId="26" fillId="0" borderId="49" xfId="0" applyNumberFormat="1" applyFont="1" applyBorder="1" applyAlignment="1">
      <alignment horizontal="right" vertical="top"/>
    </xf>
    <xf numFmtId="41" fontId="26" fillId="0" borderId="1" xfId="0" applyNumberFormat="1" applyFont="1" applyBorder="1" applyAlignment="1">
      <alignment horizontal="right" vertical="top"/>
    </xf>
    <xf numFmtId="0" fontId="26" fillId="0" borderId="7" xfId="0" applyFont="1" applyFill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9" fillId="0" borderId="3" xfId="0" applyFont="1" applyBorder="1" applyAlignment="1">
      <alignment horizontal="center" vertical="center" shrinkToFit="1"/>
    </xf>
    <xf numFmtId="206" fontId="26" fillId="0" borderId="0" xfId="200" applyNumberFormat="1" applyFont="1" applyBorder="1" applyAlignment="1">
      <alignment horizontal="right" vertical="center"/>
    </xf>
    <xf numFmtId="41" fontId="26" fillId="0" borderId="125" xfId="756" applyFont="1" applyFill="1" applyBorder="1">
      <alignment vertical="center"/>
    </xf>
    <xf numFmtId="41" fontId="26" fillId="0" borderId="77" xfId="756" applyFont="1" applyFill="1" applyBorder="1">
      <alignment vertical="center"/>
    </xf>
    <xf numFmtId="41" fontId="26" fillId="0" borderId="74" xfId="756" applyFont="1" applyFill="1" applyBorder="1">
      <alignment vertical="center"/>
    </xf>
    <xf numFmtId="41" fontId="26" fillId="0" borderId="75" xfId="756" applyFont="1" applyFill="1" applyBorder="1">
      <alignment vertical="center"/>
    </xf>
    <xf numFmtId="41" fontId="26" fillId="0" borderId="73" xfId="756" applyFont="1" applyFill="1" applyBorder="1">
      <alignment vertical="center"/>
    </xf>
    <xf numFmtId="41" fontId="26" fillId="0" borderId="118" xfId="756" applyFont="1" applyFill="1" applyBorder="1">
      <alignment vertical="center"/>
    </xf>
    <xf numFmtId="41" fontId="26" fillId="0" borderId="127" xfId="756" applyFont="1" applyFill="1" applyBorder="1">
      <alignment vertical="center"/>
    </xf>
    <xf numFmtId="41" fontId="26" fillId="0" borderId="128" xfId="756" applyFont="1" applyFill="1" applyBorder="1">
      <alignment vertical="center"/>
    </xf>
    <xf numFmtId="41" fontId="26" fillId="0" borderId="130" xfId="756" applyFont="1" applyFill="1" applyBorder="1">
      <alignment vertical="center"/>
    </xf>
    <xf numFmtId="41" fontId="26" fillId="0" borderId="129" xfId="756" applyFont="1" applyFill="1" applyBorder="1">
      <alignment vertical="center"/>
    </xf>
    <xf numFmtId="41" fontId="25" fillId="10" borderId="74" xfId="664" applyFont="1" applyFill="1" applyBorder="1" applyAlignment="1">
      <alignment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199" fontId="26" fillId="0" borderId="9" xfId="0" applyNumberFormat="1" applyFont="1" applyFill="1" applyBorder="1" applyAlignment="1">
      <alignment vertical="center"/>
    </xf>
    <xf numFmtId="189" fontId="26" fillId="0" borderId="0" xfId="0" applyNumberFormat="1" applyFont="1" applyFill="1" applyBorder="1" applyAlignment="1">
      <alignment horizontal="right" vertical="center"/>
    </xf>
    <xf numFmtId="0" fontId="26" fillId="0" borderId="42" xfId="0" applyFont="1" applyFill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/>
    </xf>
    <xf numFmtId="194" fontId="26" fillId="0" borderId="31" xfId="643" applyNumberFormat="1" applyFont="1" applyFill="1" applyBorder="1" applyAlignment="1">
      <alignment horizontal="right" vertical="center"/>
    </xf>
    <xf numFmtId="3" fontId="26" fillId="0" borderId="31" xfId="0" applyNumberFormat="1" applyFont="1" applyFill="1" applyBorder="1" applyAlignment="1">
      <alignment horizontal="right" vertical="center"/>
    </xf>
    <xf numFmtId="182" fontId="26" fillId="0" borderId="43" xfId="643" applyNumberFormat="1" applyFont="1" applyFill="1" applyBorder="1" applyAlignment="1">
      <alignment horizontal="right" vertical="center"/>
    </xf>
    <xf numFmtId="0" fontId="26" fillId="0" borderId="58" xfId="0" applyFont="1" applyBorder="1" applyAlignment="1">
      <alignment horizontal="left" vertical="center"/>
    </xf>
    <xf numFmtId="192" fontId="26" fillId="0" borderId="54" xfId="200" applyNumberFormat="1" applyFont="1" applyBorder="1" applyAlignment="1">
      <alignment horizontal="right" vertical="center"/>
    </xf>
    <xf numFmtId="3" fontId="26" fillId="0" borderId="54" xfId="0" applyNumberFormat="1" applyFont="1" applyBorder="1" applyAlignment="1">
      <alignment horizontal="center" vertical="center"/>
    </xf>
    <xf numFmtId="182" fontId="26" fillId="0" borderId="57" xfId="200" applyNumberFormat="1" applyFont="1" applyBorder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69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177" fontId="26" fillId="4" borderId="18" xfId="200" applyNumberFormat="1" applyFont="1" applyFill="1" applyBorder="1" applyAlignment="1">
      <alignment horizontal="right" vertical="center"/>
    </xf>
    <xf numFmtId="177" fontId="26" fillId="0" borderId="38" xfId="590" applyNumberFormat="1" applyFont="1" applyBorder="1" applyAlignment="1">
      <alignment horizontal="right" vertical="center"/>
    </xf>
    <xf numFmtId="177" fontId="26" fillId="0" borderId="21" xfId="145" applyNumberFormat="1" applyFont="1" applyFill="1" applyBorder="1" applyAlignment="1">
      <alignment vertical="center"/>
    </xf>
    <xf numFmtId="0" fontId="26" fillId="0" borderId="13" xfId="0" applyFont="1" applyBorder="1"/>
    <xf numFmtId="0" fontId="26" fillId="0" borderId="3" xfId="0" applyFont="1" applyBorder="1" applyAlignment="1">
      <alignment horizontal="center" vertical="center"/>
    </xf>
    <xf numFmtId="0" fontId="26" fillId="4" borderId="28" xfId="0" applyFont="1" applyFill="1" applyBorder="1" applyAlignment="1">
      <alignment horizontal="center" vertical="center"/>
    </xf>
    <xf numFmtId="0" fontId="26" fillId="4" borderId="28" xfId="0" applyFont="1" applyFill="1" applyBorder="1" applyAlignment="1">
      <alignment vertical="center"/>
    </xf>
    <xf numFmtId="0" fontId="26" fillId="4" borderId="29" xfId="0" applyFont="1" applyFill="1" applyBorder="1" applyAlignment="1">
      <alignment vertical="center"/>
    </xf>
    <xf numFmtId="0" fontId="36" fillId="0" borderId="54" xfId="0" applyFont="1" applyBorder="1" applyAlignment="1">
      <alignment vertical="center"/>
    </xf>
    <xf numFmtId="49" fontId="26" fillId="0" borderId="5" xfId="0" applyNumberFormat="1" applyFont="1" applyBorder="1" applyAlignment="1">
      <alignment horizontal="center" vertical="top"/>
    </xf>
    <xf numFmtId="49" fontId="26" fillId="0" borderId="7" xfId="0" applyNumberFormat="1" applyFont="1" applyBorder="1" applyAlignment="1">
      <alignment horizontal="center" vertical="top"/>
    </xf>
    <xf numFmtId="0" fontId="26" fillId="0" borderId="5" xfId="0" applyFont="1" applyBorder="1" applyAlignment="1">
      <alignment vertical="top"/>
    </xf>
    <xf numFmtId="0" fontId="26" fillId="0" borderId="7" xfId="0" applyFont="1" applyBorder="1" applyAlignment="1">
      <alignment vertical="top"/>
    </xf>
    <xf numFmtId="0" fontId="26" fillId="0" borderId="0" xfId="0" applyFont="1" applyAlignment="1">
      <alignment horizontal="center" vertical="center"/>
    </xf>
    <xf numFmtId="49" fontId="26" fillId="0" borderId="3" xfId="0" applyNumberFormat="1" applyFont="1" applyBorder="1" applyAlignment="1">
      <alignment horizontal="center" vertical="top"/>
    </xf>
    <xf numFmtId="0" fontId="36" fillId="3" borderId="74" xfId="772" applyFont="1" applyFill="1" applyBorder="1" applyAlignment="1">
      <alignment horizontal="center" vertical="center" shrinkToFit="1"/>
    </xf>
    <xf numFmtId="0" fontId="36" fillId="3" borderId="75" xfId="772" applyFont="1" applyFill="1" applyBorder="1" applyAlignment="1">
      <alignment horizontal="center" vertical="center" shrinkToFit="1"/>
    </xf>
    <xf numFmtId="0" fontId="36" fillId="3" borderId="77" xfId="772" applyFont="1" applyFill="1" applyBorder="1" applyAlignment="1">
      <alignment horizontal="center" vertical="center" shrinkToFit="1"/>
    </xf>
    <xf numFmtId="0" fontId="64" fillId="0" borderId="77" xfId="772" applyFont="1" applyFill="1" applyBorder="1" applyAlignment="1">
      <alignment horizontal="center" vertical="center" shrinkToFit="1"/>
    </xf>
    <xf numFmtId="49" fontId="54" fillId="0" borderId="77" xfId="772" applyNumberFormat="1" applyFont="1" applyFill="1" applyBorder="1" applyAlignment="1">
      <alignment horizontal="center" vertical="center" shrinkToFit="1"/>
    </xf>
    <xf numFmtId="41" fontId="36" fillId="6" borderId="72" xfId="772" applyNumberFormat="1" applyFont="1" applyFill="1" applyBorder="1" applyAlignment="1">
      <alignment horizontal="center" vertical="center" shrinkToFit="1"/>
    </xf>
    <xf numFmtId="41" fontId="36" fillId="6" borderId="71" xfId="772" applyNumberFormat="1" applyFont="1" applyFill="1" applyBorder="1" applyAlignment="1">
      <alignment horizontal="center" vertical="center" shrinkToFit="1"/>
    </xf>
    <xf numFmtId="180" fontId="26" fillId="0" borderId="5" xfId="0" applyNumberFormat="1" applyFont="1" applyBorder="1" applyAlignment="1">
      <alignment horizontal="center" vertical="center"/>
    </xf>
    <xf numFmtId="180" fontId="26" fillId="0" borderId="4" xfId="0" applyNumberFormat="1" applyFont="1" applyBorder="1" applyAlignment="1">
      <alignment horizontal="center" vertical="center"/>
    </xf>
    <xf numFmtId="180" fontId="26" fillId="0" borderId="7" xfId="0" applyNumberFormat="1" applyFont="1" applyBorder="1" applyAlignment="1">
      <alignment horizontal="center" vertical="center"/>
    </xf>
    <xf numFmtId="0" fontId="26" fillId="0" borderId="45" xfId="0" applyFont="1" applyBorder="1" applyAlignment="1">
      <alignment horizontal="left" vertical="top"/>
    </xf>
    <xf numFmtId="0" fontId="26" fillId="0" borderId="46" xfId="0" applyFont="1" applyBorder="1" applyAlignment="1">
      <alignment horizontal="left" vertical="top"/>
    </xf>
    <xf numFmtId="41" fontId="26" fillId="0" borderId="46" xfId="341" applyFont="1" applyBorder="1" applyAlignment="1">
      <alignment vertical="top"/>
    </xf>
    <xf numFmtId="0" fontId="26" fillId="0" borderId="46" xfId="0" applyFont="1" applyBorder="1" applyAlignment="1">
      <alignment vertical="top"/>
    </xf>
    <xf numFmtId="184" fontId="26" fillId="0" borderId="46" xfId="341" applyNumberFormat="1" applyFont="1" applyBorder="1" applyAlignment="1">
      <alignment vertical="top"/>
    </xf>
    <xf numFmtId="176" fontId="26" fillId="0" borderId="46" xfId="0" applyNumberFormat="1" applyFont="1" applyFill="1" applyBorder="1" applyAlignment="1">
      <alignment vertical="top"/>
    </xf>
    <xf numFmtId="182" fontId="26" fillId="0" borderId="47" xfId="341" applyNumberFormat="1" applyFont="1" applyBorder="1" applyAlignment="1">
      <alignment vertical="top"/>
    </xf>
    <xf numFmtId="41" fontId="26" fillId="0" borderId="1" xfId="0" applyNumberFormat="1" applyFont="1" applyBorder="1" applyAlignment="1">
      <alignment vertical="top"/>
    </xf>
    <xf numFmtId="0" fontId="64" fillId="0" borderId="76" xfId="772" applyFont="1" applyFill="1" applyBorder="1" applyAlignment="1">
      <alignment horizontal="center" vertical="center" shrinkToFit="1"/>
    </xf>
    <xf numFmtId="0" fontId="36" fillId="3" borderId="76" xfId="772" applyFont="1" applyFill="1" applyBorder="1" applyAlignment="1">
      <alignment horizontal="center" vertical="center" shrinkToFit="1"/>
    </xf>
    <xf numFmtId="0" fontId="64" fillId="0" borderId="74" xfId="772" applyFont="1" applyFill="1" applyBorder="1" applyAlignment="1">
      <alignment horizontal="center" vertical="center" shrinkToFit="1"/>
    </xf>
    <xf numFmtId="0" fontId="36" fillId="0" borderId="73" xfId="772" applyFont="1" applyBorder="1" applyAlignment="1">
      <alignment horizontal="center" vertical="center" shrinkToFit="1"/>
    </xf>
    <xf numFmtId="0" fontId="36" fillId="0" borderId="73" xfId="772" applyFont="1" applyFill="1" applyBorder="1" applyAlignment="1">
      <alignment horizontal="center" vertical="center" shrinkToFit="1"/>
    </xf>
    <xf numFmtId="41" fontId="54" fillId="9" borderId="73" xfId="682" applyFont="1" applyFill="1" applyBorder="1" applyAlignment="1">
      <alignment horizontal="center" vertical="center" shrinkToFit="1"/>
    </xf>
    <xf numFmtId="41" fontId="54" fillId="0" borderId="73" xfId="682" applyFont="1" applyFill="1" applyBorder="1" applyAlignment="1">
      <alignment horizontal="center" vertical="center" shrinkToFit="1"/>
    </xf>
    <xf numFmtId="41" fontId="54" fillId="0" borderId="73" xfId="682" applyFont="1" applyBorder="1" applyAlignment="1">
      <alignment horizontal="center" vertical="center" shrinkToFit="1"/>
    </xf>
    <xf numFmtId="41" fontId="54" fillId="9" borderId="73" xfId="772" applyNumberFormat="1" applyFont="1" applyFill="1" applyBorder="1" applyAlignment="1">
      <alignment horizontal="center" vertical="center" shrinkToFit="1"/>
    </xf>
    <xf numFmtId="0" fontId="47" fillId="0" borderId="73" xfId="772" applyFont="1" applyBorder="1" applyAlignment="1">
      <alignment horizontal="center" vertical="center" shrinkToFit="1"/>
    </xf>
    <xf numFmtId="0" fontId="54" fillId="0" borderId="74" xfId="772" applyFont="1" applyBorder="1" applyAlignment="1">
      <alignment horizontal="center" vertical="center" shrinkToFit="1"/>
    </xf>
    <xf numFmtId="0" fontId="36" fillId="0" borderId="74" xfId="772" applyFont="1" applyBorder="1" applyAlignment="1">
      <alignment horizontal="center" vertical="center" shrinkToFit="1"/>
    </xf>
    <xf numFmtId="0" fontId="36" fillId="0" borderId="74" xfId="772" applyFont="1" applyFill="1" applyBorder="1" applyAlignment="1">
      <alignment horizontal="center" vertical="center" shrinkToFit="1"/>
    </xf>
    <xf numFmtId="0" fontId="54" fillId="0" borderId="74" xfId="772" applyFont="1" applyFill="1" applyBorder="1" applyAlignment="1">
      <alignment horizontal="center" vertical="center" shrinkToFit="1"/>
    </xf>
    <xf numFmtId="41" fontId="54" fillId="9" borderId="74" xfId="682" applyFont="1" applyFill="1" applyBorder="1" applyAlignment="1">
      <alignment horizontal="center" vertical="center" shrinkToFit="1"/>
    </xf>
    <xf numFmtId="41" fontId="54" fillId="0" borderId="74" xfId="682" applyFont="1" applyFill="1" applyBorder="1" applyAlignment="1">
      <alignment horizontal="center" vertical="center" shrinkToFit="1"/>
    </xf>
    <xf numFmtId="41" fontId="54" fillId="0" borderId="74" xfId="682" applyFont="1" applyBorder="1" applyAlignment="1">
      <alignment horizontal="center" vertical="center" shrinkToFit="1"/>
    </xf>
    <xf numFmtId="41" fontId="54" fillId="9" borderId="74" xfId="772" applyNumberFormat="1" applyFont="1" applyFill="1" applyBorder="1" applyAlignment="1">
      <alignment horizontal="center" vertical="center" shrinkToFit="1"/>
    </xf>
    <xf numFmtId="0" fontId="47" fillId="0" borderId="74" xfId="772" applyFont="1" applyBorder="1" applyAlignment="1">
      <alignment horizontal="center" vertical="center" shrinkToFit="1"/>
    </xf>
    <xf numFmtId="49" fontId="54" fillId="0" borderId="74" xfId="772" applyNumberFormat="1" applyFont="1" applyFill="1" applyBorder="1" applyAlignment="1">
      <alignment horizontal="center" vertical="center" shrinkToFit="1"/>
    </xf>
    <xf numFmtId="0" fontId="54" fillId="0" borderId="76" xfId="772" applyFont="1" applyBorder="1" applyAlignment="1">
      <alignment horizontal="center" vertical="center" shrinkToFit="1"/>
    </xf>
    <xf numFmtId="0" fontId="36" fillId="0" borderId="76" xfId="772" applyFont="1" applyBorder="1" applyAlignment="1">
      <alignment horizontal="center" vertical="center" shrinkToFit="1"/>
    </xf>
    <xf numFmtId="0" fontId="36" fillId="0" borderId="76" xfId="772" applyFont="1" applyFill="1" applyBorder="1" applyAlignment="1">
      <alignment horizontal="center" vertical="center" shrinkToFit="1"/>
    </xf>
    <xf numFmtId="0" fontId="54" fillId="0" borderId="76" xfId="772" applyFont="1" applyFill="1" applyBorder="1" applyAlignment="1">
      <alignment horizontal="center" vertical="center" shrinkToFit="1"/>
    </xf>
    <xf numFmtId="41" fontId="54" fillId="9" borderId="76" xfId="682" applyFont="1" applyFill="1" applyBorder="1" applyAlignment="1">
      <alignment horizontal="center" vertical="center" shrinkToFit="1"/>
    </xf>
    <xf numFmtId="41" fontId="54" fillId="0" borderId="76" xfId="682" applyFont="1" applyFill="1" applyBorder="1" applyAlignment="1">
      <alignment horizontal="center" vertical="center" shrinkToFit="1"/>
    </xf>
    <xf numFmtId="41" fontId="54" fillId="0" borderId="76" xfId="682" applyFont="1" applyBorder="1" applyAlignment="1">
      <alignment horizontal="center" vertical="center" shrinkToFit="1"/>
    </xf>
    <xf numFmtId="41" fontId="54" fillId="9" borderId="76" xfId="772" applyNumberFormat="1" applyFont="1" applyFill="1" applyBorder="1" applyAlignment="1">
      <alignment horizontal="center" vertical="center" shrinkToFit="1"/>
    </xf>
    <xf numFmtId="0" fontId="47" fillId="0" borderId="76" xfId="772" applyFont="1" applyBorder="1" applyAlignment="1">
      <alignment horizontal="center" vertical="center" shrinkToFit="1"/>
    </xf>
    <xf numFmtId="49" fontId="54" fillId="0" borderId="73" xfId="772" applyNumberFormat="1" applyFont="1" applyFill="1" applyBorder="1" applyAlignment="1">
      <alignment horizontal="center" vertical="center" shrinkToFit="1"/>
    </xf>
    <xf numFmtId="49" fontId="54" fillId="0" borderId="76" xfId="772" applyNumberFormat="1" applyFont="1" applyFill="1" applyBorder="1" applyAlignment="1">
      <alignment horizontal="center" vertical="center" shrinkToFit="1"/>
    </xf>
    <xf numFmtId="0" fontId="54" fillId="0" borderId="77" xfId="772" applyFont="1" applyBorder="1" applyAlignment="1">
      <alignment horizontal="center" vertical="center" shrinkToFit="1"/>
    </xf>
    <xf numFmtId="0" fontId="54" fillId="0" borderId="75" xfId="772" applyFont="1" applyBorder="1" applyAlignment="1">
      <alignment horizontal="center" vertical="center" shrinkToFit="1"/>
    </xf>
    <xf numFmtId="0" fontId="54" fillId="6" borderId="71" xfId="772" applyFont="1" applyFill="1" applyBorder="1" applyAlignment="1">
      <alignment horizontal="center" vertical="center" shrinkToFit="1"/>
    </xf>
    <xf numFmtId="0" fontId="54" fillId="6" borderId="72" xfId="772" applyFont="1" applyFill="1" applyBorder="1" applyAlignment="1">
      <alignment horizontal="center" vertical="center" shrinkToFit="1"/>
    </xf>
    <xf numFmtId="12" fontId="54" fillId="0" borderId="76" xfId="772" applyNumberFormat="1" applyFont="1" applyFill="1" applyBorder="1" applyAlignment="1">
      <alignment horizontal="center" vertical="center" shrinkToFit="1"/>
    </xf>
    <xf numFmtId="0" fontId="36" fillId="6" borderId="78" xfId="772" applyFont="1" applyFill="1" applyBorder="1" applyAlignment="1">
      <alignment horizontal="center" vertical="center" shrinkToFit="1"/>
    </xf>
    <xf numFmtId="12" fontId="54" fillId="6" borderId="78" xfId="772" applyNumberFormat="1" applyFont="1" applyFill="1" applyBorder="1" applyAlignment="1">
      <alignment horizontal="center" vertical="center" shrinkToFit="1"/>
    </xf>
    <xf numFmtId="41" fontId="54" fillId="6" borderId="78" xfId="682" applyFont="1" applyFill="1" applyBorder="1" applyAlignment="1">
      <alignment horizontal="center" vertical="center" shrinkToFit="1"/>
    </xf>
    <xf numFmtId="0" fontId="36" fillId="6" borderId="72" xfId="772" applyFont="1" applyFill="1" applyBorder="1" applyAlignment="1">
      <alignment horizontal="center" vertical="center" shrinkToFit="1"/>
    </xf>
    <xf numFmtId="41" fontId="54" fillId="6" borderId="72" xfId="682" applyFont="1" applyFill="1" applyBorder="1" applyAlignment="1">
      <alignment horizontal="center" vertical="center" shrinkToFit="1"/>
    </xf>
    <xf numFmtId="0" fontId="47" fillId="6" borderId="72" xfId="772" applyFont="1" applyFill="1" applyBorder="1" applyAlignment="1">
      <alignment horizontal="center" vertical="center" shrinkToFit="1"/>
    </xf>
    <xf numFmtId="12" fontId="54" fillId="0" borderId="73" xfId="772" applyNumberFormat="1" applyFont="1" applyFill="1" applyBorder="1" applyAlignment="1">
      <alignment horizontal="center" vertical="center" shrinkToFit="1"/>
    </xf>
    <xf numFmtId="41" fontId="47" fillId="0" borderId="0" xfId="200" applyFont="1" applyAlignment="1">
      <alignment vertical="center"/>
    </xf>
    <xf numFmtId="187" fontId="26" fillId="0" borderId="70" xfId="341" applyNumberFormat="1" applyFont="1" applyBorder="1" applyAlignment="1">
      <alignment horizontal="right" vertical="center"/>
    </xf>
    <xf numFmtId="194" fontId="26" fillId="0" borderId="46" xfId="0" applyNumberFormat="1" applyFont="1" applyBorder="1" applyAlignment="1">
      <alignment horizontal="right" vertical="center"/>
    </xf>
    <xf numFmtId="187" fontId="26" fillId="0" borderId="46" xfId="341" applyNumberFormat="1" applyFont="1" applyBorder="1" applyAlignment="1">
      <alignment horizontal="right" vertical="center"/>
    </xf>
    <xf numFmtId="194" fontId="26" fillId="0" borderId="70" xfId="0" applyNumberFormat="1" applyFont="1" applyBorder="1" applyAlignment="1">
      <alignment horizontal="right" vertical="center"/>
    </xf>
    <xf numFmtId="182" fontId="26" fillId="0" borderId="120" xfId="341" applyNumberFormat="1" applyFont="1" applyBorder="1" applyAlignment="1">
      <alignment horizontal="right" vertical="center"/>
    </xf>
    <xf numFmtId="0" fontId="26" fillId="0" borderId="0" xfId="0" applyFont="1"/>
    <xf numFmtId="3" fontId="26" fillId="0" borderId="70" xfId="0" applyNumberFormat="1" applyFont="1" applyBorder="1" applyAlignment="1">
      <alignment horizontal="right" vertical="center"/>
    </xf>
    <xf numFmtId="0" fontId="26" fillId="0" borderId="7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41" fontId="26" fillId="0" borderId="7" xfId="0" applyNumberFormat="1" applyFont="1" applyBorder="1" applyAlignment="1">
      <alignment horizontal="right" vertical="center"/>
    </xf>
    <xf numFmtId="0" fontId="26" fillId="0" borderId="7" xfId="0" applyFont="1" applyBorder="1"/>
    <xf numFmtId="0" fontId="26" fillId="0" borderId="7" xfId="0" applyFont="1" applyBorder="1" applyAlignment="1">
      <alignment vertical="center"/>
    </xf>
    <xf numFmtId="0" fontId="26" fillId="0" borderId="6" xfId="0" applyFont="1" applyBorder="1" applyAlignment="1">
      <alignment vertical="center" wrapText="1"/>
    </xf>
    <xf numFmtId="0" fontId="26" fillId="0" borderId="7" xfId="0" applyFont="1" applyBorder="1" applyAlignment="1">
      <alignment vertical="center" wrapText="1"/>
    </xf>
    <xf numFmtId="0" fontId="26" fillId="0" borderId="42" xfId="0" applyFont="1" applyBorder="1" applyAlignment="1">
      <alignment horizontal="center" vertical="center"/>
    </xf>
    <xf numFmtId="41" fontId="26" fillId="0" borderId="7" xfId="0" applyNumberFormat="1" applyFont="1" applyBorder="1" applyAlignment="1">
      <alignment vertical="center"/>
    </xf>
    <xf numFmtId="41" fontId="26" fillId="0" borderId="7" xfId="200" applyFont="1" applyBorder="1" applyAlignment="1">
      <alignment vertical="center"/>
    </xf>
    <xf numFmtId="0" fontId="26" fillId="0" borderId="44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/>
    </xf>
    <xf numFmtId="49" fontId="26" fillId="0" borderId="32" xfId="0" applyNumberFormat="1" applyFont="1" applyFill="1" applyBorder="1" applyAlignment="1">
      <alignment horizontal="center" vertical="center"/>
    </xf>
    <xf numFmtId="3" fontId="26" fillId="0" borderId="46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3" fontId="26" fillId="0" borderId="0" xfId="0" applyNumberFormat="1" applyFont="1" applyBorder="1" applyAlignment="1">
      <alignment horizontal="center" vertical="center"/>
    </xf>
    <xf numFmtId="182" fontId="26" fillId="0" borderId="17" xfId="200" applyNumberFormat="1" applyFont="1" applyBorder="1" applyAlignment="1">
      <alignment horizontal="right" vertical="center"/>
    </xf>
    <xf numFmtId="9" fontId="26" fillId="0" borderId="18" xfId="1" applyNumberFormat="1" applyFont="1" applyBorder="1" applyAlignment="1">
      <alignment vertical="center"/>
    </xf>
    <xf numFmtId="9" fontId="26" fillId="0" borderId="18" xfId="0" applyNumberFormat="1" applyFont="1" applyBorder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41" fontId="26" fillId="0" borderId="7" xfId="200" applyFont="1" applyBorder="1" applyAlignment="1">
      <alignment horizontal="right" vertical="center"/>
    </xf>
    <xf numFmtId="0" fontId="26" fillId="0" borderId="0" xfId="0" applyFont="1" applyBorder="1" applyAlignment="1">
      <alignment horizontal="center" vertical="center"/>
    </xf>
    <xf numFmtId="194" fontId="26" fillId="0" borderId="0" xfId="200" applyNumberFormat="1" applyFont="1" applyBorder="1" applyAlignment="1">
      <alignment horizontal="right" vertical="center"/>
    </xf>
    <xf numFmtId="41" fontId="26" fillId="0" borderId="0" xfId="0" applyNumberFormat="1" applyFont="1" applyFill="1" applyAlignment="1">
      <alignment vertical="center"/>
    </xf>
    <xf numFmtId="41" fontId="0" fillId="0" borderId="0" xfId="200" applyFont="1"/>
    <xf numFmtId="41" fontId="26" fillId="0" borderId="0" xfId="0" applyNumberFormat="1" applyFont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46" xfId="0" applyFont="1" applyBorder="1" applyAlignment="1">
      <alignment vertical="center"/>
    </xf>
    <xf numFmtId="0" fontId="26" fillId="0" borderId="28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177" fontId="26" fillId="0" borderId="39" xfId="590" applyNumberFormat="1" applyFont="1" applyBorder="1" applyAlignment="1">
      <alignment horizontal="right" vertical="top"/>
    </xf>
    <xf numFmtId="0" fontId="26" fillId="4" borderId="40" xfId="0" applyFont="1" applyFill="1" applyBorder="1" applyAlignment="1">
      <alignment horizontal="center" vertical="top"/>
    </xf>
    <xf numFmtId="0" fontId="26" fillId="4" borderId="28" xfId="0" applyFont="1" applyFill="1" applyBorder="1" applyAlignment="1">
      <alignment horizontal="center" vertical="top"/>
    </xf>
    <xf numFmtId="0" fontId="26" fillId="0" borderId="28" xfId="0" applyFont="1" applyBorder="1" applyAlignment="1">
      <alignment horizontal="center" vertical="top"/>
    </xf>
    <xf numFmtId="0" fontId="26" fillId="0" borderId="1" xfId="0" applyFont="1" applyBorder="1" applyAlignment="1">
      <alignment horizontal="center" vertical="top"/>
    </xf>
    <xf numFmtId="49" fontId="26" fillId="0" borderId="5" xfId="0" applyNumberFormat="1" applyFont="1" applyBorder="1" applyAlignment="1">
      <alignment horizontal="center" vertical="top"/>
    </xf>
    <xf numFmtId="49" fontId="26" fillId="0" borderId="7" xfId="0" applyNumberFormat="1" applyFont="1" applyBorder="1" applyAlignment="1">
      <alignment horizontal="center" vertical="top"/>
    </xf>
    <xf numFmtId="0" fontId="26" fillId="0" borderId="5" xfId="0" applyFont="1" applyBorder="1" applyAlignment="1">
      <alignment vertical="top"/>
    </xf>
    <xf numFmtId="0" fontId="26" fillId="0" borderId="7" xfId="0" applyFont="1" applyBorder="1" applyAlignment="1">
      <alignment vertical="top"/>
    </xf>
    <xf numFmtId="0" fontId="26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vertical="top"/>
    </xf>
    <xf numFmtId="0" fontId="26" fillId="0" borderId="3" xfId="0" applyFont="1" applyBorder="1" applyAlignment="1">
      <alignment horizontal="center" vertical="top"/>
    </xf>
    <xf numFmtId="0" fontId="26" fillId="4" borderId="37" xfId="0" applyFont="1" applyFill="1" applyBorder="1" applyAlignment="1">
      <alignment horizontal="center" vertical="top"/>
    </xf>
    <xf numFmtId="49" fontId="26" fillId="0" borderId="3" xfId="0" applyNumberFormat="1" applyFont="1" applyBorder="1" applyAlignment="1">
      <alignment horizontal="center" vertical="top"/>
    </xf>
    <xf numFmtId="0" fontId="26" fillId="0" borderId="42" xfId="0" applyFont="1" applyFill="1" applyBorder="1" applyAlignment="1">
      <alignment horizontal="left" vertical="center"/>
    </xf>
    <xf numFmtId="182" fontId="26" fillId="0" borderId="70" xfId="0" applyNumberFormat="1" applyFont="1" applyFill="1" applyBorder="1" applyAlignment="1">
      <alignment vertical="center"/>
    </xf>
    <xf numFmtId="181" fontId="26" fillId="0" borderId="70" xfId="0" applyNumberFormat="1" applyFont="1" applyFill="1" applyBorder="1" applyAlignment="1">
      <alignment vertical="center"/>
    </xf>
    <xf numFmtId="183" fontId="26" fillId="0" borderId="70" xfId="0" applyNumberFormat="1" applyFont="1" applyFill="1" applyBorder="1" applyAlignment="1">
      <alignment vertical="center"/>
    </xf>
    <xf numFmtId="182" fontId="26" fillId="0" borderId="120" xfId="0" applyNumberFormat="1" applyFont="1" applyFill="1" applyBorder="1" applyAlignment="1">
      <alignment vertical="center"/>
    </xf>
    <xf numFmtId="0" fontId="26" fillId="0" borderId="24" xfId="0" applyFont="1" applyFill="1" applyBorder="1" applyAlignment="1">
      <alignment horizontal="left" vertical="center"/>
    </xf>
    <xf numFmtId="182" fontId="26" fillId="0" borderId="0" xfId="0" applyNumberFormat="1" applyFont="1" applyFill="1" applyBorder="1" applyAlignment="1">
      <alignment vertical="center"/>
    </xf>
    <xf numFmtId="0" fontId="26" fillId="0" borderId="48" xfId="714" applyFont="1" applyFill="1" applyBorder="1" applyAlignment="1">
      <alignment horizontal="left" vertical="center"/>
    </xf>
    <xf numFmtId="182" fontId="26" fillId="0" borderId="9" xfId="643" applyNumberFormat="1" applyFont="1" applyFill="1" applyBorder="1" applyAlignment="1">
      <alignment horizontal="right" vertical="center"/>
    </xf>
    <xf numFmtId="0" fontId="26" fillId="0" borderId="9" xfId="471" applyFont="1" applyFill="1" applyBorder="1" applyAlignment="1" applyProtection="1">
      <alignment horizontal="center" vertical="center"/>
      <protection locked="0"/>
    </xf>
    <xf numFmtId="193" fontId="26" fillId="0" borderId="9" xfId="643" applyNumberFormat="1" applyFont="1" applyFill="1" applyBorder="1" applyAlignment="1">
      <alignment horizontal="right" vertical="center"/>
    </xf>
    <xf numFmtId="195" fontId="26" fillId="0" borderId="9" xfId="643" applyNumberFormat="1" applyFont="1" applyFill="1" applyBorder="1" applyAlignment="1">
      <alignment horizontal="right" vertical="center"/>
    </xf>
    <xf numFmtId="182" fontId="26" fillId="0" borderId="16" xfId="643" applyNumberFormat="1" applyFont="1" applyFill="1" applyBorder="1" applyAlignment="1">
      <alignment horizontal="right" vertical="center"/>
    </xf>
    <xf numFmtId="0" fontId="26" fillId="0" borderId="10" xfId="714" applyFont="1" applyFill="1" applyBorder="1" applyAlignment="1">
      <alignment horizontal="left" vertical="center"/>
    </xf>
    <xf numFmtId="0" fontId="26" fillId="0" borderId="0" xfId="471" applyFont="1" applyFill="1" applyBorder="1" applyAlignment="1" applyProtection="1">
      <alignment horizontal="center" vertical="center"/>
      <protection locked="0"/>
    </xf>
    <xf numFmtId="193" fontId="26" fillId="0" borderId="0" xfId="643" applyNumberFormat="1" applyFont="1" applyFill="1" applyBorder="1" applyAlignment="1">
      <alignment horizontal="right" vertical="center"/>
    </xf>
    <xf numFmtId="195" fontId="26" fillId="0" borderId="0" xfId="643" applyNumberFormat="1" applyFont="1" applyFill="1" applyBorder="1" applyAlignment="1">
      <alignment horizontal="right" vertical="center"/>
    </xf>
    <xf numFmtId="0" fontId="26" fillId="0" borderId="0" xfId="714" applyFont="1" applyFill="1" applyBorder="1" applyAlignment="1">
      <alignment horizontal="left" vertical="center"/>
    </xf>
    <xf numFmtId="196" fontId="26" fillId="0" borderId="0" xfId="643" applyNumberFormat="1" applyFont="1" applyFill="1" applyBorder="1" applyAlignment="1">
      <alignment horizontal="right" vertical="center"/>
    </xf>
    <xf numFmtId="0" fontId="26" fillId="0" borderId="48" xfId="712" applyFont="1" applyFill="1" applyBorder="1" applyAlignment="1">
      <alignment horizontal="left" vertical="center"/>
    </xf>
    <xf numFmtId="182" fontId="26" fillId="0" borderId="9" xfId="664" applyNumberFormat="1" applyFont="1" applyFill="1" applyBorder="1" applyAlignment="1">
      <alignment horizontal="right" vertical="center"/>
    </xf>
    <xf numFmtId="0" fontId="26" fillId="0" borderId="9" xfId="712" applyFont="1" applyFill="1" applyBorder="1" applyAlignment="1">
      <alignment horizontal="center" vertical="center"/>
    </xf>
    <xf numFmtId="193" fontId="26" fillId="0" borderId="9" xfId="664" applyNumberFormat="1" applyFont="1" applyFill="1" applyBorder="1" applyAlignment="1">
      <alignment horizontal="right" vertical="center"/>
    </xf>
    <xf numFmtId="197" fontId="26" fillId="0" borderId="9" xfId="664" applyNumberFormat="1" applyFont="1" applyFill="1" applyBorder="1" applyAlignment="1">
      <alignment horizontal="right" vertical="center"/>
    </xf>
    <xf numFmtId="3" fontId="26" fillId="0" borderId="9" xfId="712" applyNumberFormat="1" applyFont="1" applyFill="1" applyBorder="1" applyAlignment="1">
      <alignment horizontal="center" vertical="center"/>
    </xf>
    <xf numFmtId="182" fontId="26" fillId="0" borderId="16" xfId="664" applyNumberFormat="1" applyFont="1" applyFill="1" applyBorder="1" applyAlignment="1">
      <alignment horizontal="right" vertical="center"/>
    </xf>
    <xf numFmtId="0" fontId="26" fillId="0" borderId="24" xfId="712" applyFont="1" applyFill="1" applyBorder="1" applyAlignment="1">
      <alignment horizontal="left" vertical="center"/>
    </xf>
    <xf numFmtId="182" fontId="26" fillId="0" borderId="0" xfId="664" applyNumberFormat="1" applyFont="1" applyFill="1" applyBorder="1" applyAlignment="1">
      <alignment horizontal="right" vertical="center"/>
    </xf>
    <xf numFmtId="0" fontId="26" fillId="0" borderId="0" xfId="712" applyFont="1" applyFill="1" applyBorder="1" applyAlignment="1">
      <alignment horizontal="center" vertical="center"/>
    </xf>
    <xf numFmtId="193" fontId="26" fillId="0" borderId="0" xfId="664" applyNumberFormat="1" applyFont="1" applyFill="1" applyBorder="1" applyAlignment="1">
      <alignment horizontal="right" vertical="center"/>
    </xf>
    <xf numFmtId="196" fontId="26" fillId="0" borderId="0" xfId="664" applyNumberFormat="1" applyFont="1" applyFill="1" applyBorder="1" applyAlignment="1">
      <alignment horizontal="right" vertical="center"/>
    </xf>
    <xf numFmtId="3" fontId="26" fillId="0" borderId="0" xfId="712" applyNumberFormat="1" applyFont="1" applyFill="1" applyBorder="1" applyAlignment="1">
      <alignment horizontal="center" vertical="center"/>
    </xf>
    <xf numFmtId="182" fontId="26" fillId="0" borderId="17" xfId="664" applyNumberFormat="1" applyFont="1" applyFill="1" applyBorder="1" applyAlignment="1">
      <alignment horizontal="right" vertical="center"/>
    </xf>
    <xf numFmtId="0" fontId="26" fillId="0" borderId="0" xfId="709" applyFont="1" applyFill="1" applyBorder="1" applyAlignment="1">
      <alignment horizontal="center" vertical="center"/>
    </xf>
    <xf numFmtId="3" fontId="26" fillId="0" borderId="0" xfId="709" applyNumberFormat="1" applyFont="1" applyFill="1" applyBorder="1" applyAlignment="1">
      <alignment horizontal="center" vertical="center"/>
    </xf>
    <xf numFmtId="195" fontId="26" fillId="0" borderId="0" xfId="664" applyNumberFormat="1" applyFont="1" applyFill="1" applyBorder="1" applyAlignment="1">
      <alignment horizontal="right" vertical="center"/>
    </xf>
    <xf numFmtId="0" fontId="26" fillId="0" borderId="48" xfId="0" applyFont="1" applyFill="1" applyBorder="1" applyAlignment="1">
      <alignment vertical="center"/>
    </xf>
    <xf numFmtId="193" fontId="26" fillId="0" borderId="9" xfId="200" applyNumberFormat="1" applyFont="1" applyFill="1" applyBorder="1" applyAlignment="1">
      <alignment vertical="center"/>
    </xf>
    <xf numFmtId="196" fontId="26" fillId="0" borderId="9" xfId="200" applyNumberFormat="1" applyFont="1" applyFill="1" applyBorder="1" applyAlignment="1">
      <alignment vertical="center"/>
    </xf>
    <xf numFmtId="41" fontId="26" fillId="0" borderId="0" xfId="200" applyFont="1" applyFill="1" applyAlignment="1">
      <alignment horizontal="center" vertical="center"/>
    </xf>
    <xf numFmtId="193" fontId="26" fillId="0" borderId="0" xfId="200" applyNumberFormat="1" applyFont="1" applyFill="1" applyAlignment="1">
      <alignment vertical="center"/>
    </xf>
    <xf numFmtId="196" fontId="26" fillId="0" borderId="0" xfId="200" applyNumberFormat="1" applyFont="1" applyFill="1" applyAlignment="1">
      <alignment vertical="center"/>
    </xf>
    <xf numFmtId="191" fontId="26" fillId="0" borderId="0" xfId="200" applyNumberFormat="1" applyFont="1" applyFill="1" applyBorder="1" applyAlignment="1">
      <alignment vertical="center"/>
    </xf>
    <xf numFmtId="41" fontId="26" fillId="0" borderId="49" xfId="200" applyFont="1" applyBorder="1" applyAlignment="1">
      <alignment horizontal="center" vertical="center"/>
    </xf>
    <xf numFmtId="184" fontId="26" fillId="0" borderId="49" xfId="200" applyNumberFormat="1" applyFont="1" applyBorder="1" applyAlignment="1">
      <alignment vertical="center"/>
    </xf>
    <xf numFmtId="179" fontId="26" fillId="0" borderId="64" xfId="200" applyNumberFormat="1" applyFont="1" applyBorder="1" applyAlignment="1">
      <alignment horizontal="right" vertical="center"/>
    </xf>
    <xf numFmtId="0" fontId="26" fillId="0" borderId="48" xfId="0" applyFont="1" applyBorder="1" applyAlignment="1">
      <alignment vertical="center"/>
    </xf>
    <xf numFmtId="192" fontId="26" fillId="0" borderId="0" xfId="200" applyNumberFormat="1" applyFont="1" applyFill="1" applyBorder="1" applyAlignment="1">
      <alignment horizontal="right" vertical="center"/>
    </xf>
    <xf numFmtId="3" fontId="26" fillId="0" borderId="0" xfId="0" applyNumberFormat="1" applyFont="1" applyFill="1" applyBorder="1" applyAlignment="1">
      <alignment horizontal="center" vertical="center"/>
    </xf>
    <xf numFmtId="0" fontId="26" fillId="0" borderId="24" xfId="0" applyFont="1" applyBorder="1" applyAlignment="1">
      <alignment horizontal="left"/>
    </xf>
    <xf numFmtId="0" fontId="26" fillId="0" borderId="0" xfId="0" applyFont="1" applyBorder="1" applyAlignment="1">
      <alignment horizontal="left" vertical="center"/>
    </xf>
    <xf numFmtId="193" fontId="26" fillId="0" borderId="9" xfId="1" applyNumberFormat="1" applyFont="1" applyFill="1" applyBorder="1" applyAlignment="1">
      <alignment horizontal="right" vertical="center"/>
    </xf>
    <xf numFmtId="0" fontId="22" fillId="0" borderId="0" xfId="0" applyFont="1" applyFill="1" applyAlignment="1">
      <alignment horizontal="left" vertical="top"/>
    </xf>
    <xf numFmtId="41" fontId="26" fillId="0" borderId="0" xfId="200" applyFont="1" applyFill="1" applyAlignment="1">
      <alignment horizontal="center" vertical="top"/>
    </xf>
    <xf numFmtId="190" fontId="26" fillId="0" borderId="0" xfId="0" applyNumberFormat="1" applyFont="1" applyFill="1" applyAlignment="1">
      <alignment vertical="top"/>
    </xf>
    <xf numFmtId="183" fontId="26" fillId="0" borderId="0" xfId="0" applyNumberFormat="1" applyFont="1" applyFill="1" applyAlignment="1">
      <alignment vertical="top"/>
    </xf>
    <xf numFmtId="9" fontId="26" fillId="0" borderId="0" xfId="1" applyFont="1" applyFill="1" applyAlignment="1">
      <alignment vertical="top"/>
    </xf>
    <xf numFmtId="179" fontId="26" fillId="0" borderId="120" xfId="200" applyNumberFormat="1" applyFont="1" applyFill="1" applyBorder="1" applyAlignment="1">
      <alignment vertical="top"/>
    </xf>
    <xf numFmtId="179" fontId="26" fillId="0" borderId="17" xfId="200" applyNumberFormat="1" applyFont="1" applyFill="1" applyBorder="1" applyAlignment="1">
      <alignment vertical="top"/>
    </xf>
    <xf numFmtId="0" fontId="22" fillId="0" borderId="24" xfId="0" applyFont="1" applyFill="1" applyBorder="1" applyAlignment="1">
      <alignment horizontal="left" vertical="top"/>
    </xf>
    <xf numFmtId="179" fontId="26" fillId="0" borderId="47" xfId="200" applyNumberFormat="1" applyFont="1" applyFill="1" applyBorder="1" applyAlignment="1">
      <alignment vertical="top"/>
    </xf>
    <xf numFmtId="0" fontId="26" fillId="0" borderId="0" xfId="0" applyFont="1" applyAlignment="1">
      <alignment vertical="top"/>
    </xf>
    <xf numFmtId="181" fontId="26" fillId="0" borderId="0" xfId="0" applyNumberFormat="1" applyFont="1" applyAlignment="1">
      <alignment vertical="top"/>
    </xf>
    <xf numFmtId="180" fontId="26" fillId="0" borderId="0" xfId="0" applyNumberFormat="1" applyFont="1" applyAlignment="1">
      <alignment vertical="top"/>
    </xf>
    <xf numFmtId="182" fontId="26" fillId="0" borderId="0" xfId="0" applyNumberFormat="1" applyFont="1" applyAlignment="1">
      <alignment vertical="top"/>
    </xf>
    <xf numFmtId="181" fontId="26" fillId="0" borderId="49" xfId="0" applyNumberFormat="1" applyFont="1" applyBorder="1" applyAlignment="1">
      <alignment vertical="top"/>
    </xf>
    <xf numFmtId="183" fontId="26" fillId="0" borderId="49" xfId="0" applyNumberFormat="1" applyFont="1" applyBorder="1" applyAlignment="1">
      <alignment vertical="top"/>
    </xf>
    <xf numFmtId="9" fontId="26" fillId="0" borderId="0" xfId="1" applyFont="1" applyFill="1" applyBorder="1" applyAlignment="1">
      <alignment horizontal="right" vertical="center"/>
    </xf>
    <xf numFmtId="0" fontId="22" fillId="10" borderId="102" xfId="471" applyFont="1" applyFill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7" xfId="0" applyFont="1" applyBorder="1" applyAlignment="1">
      <alignment vertical="top"/>
    </xf>
    <xf numFmtId="0" fontId="26" fillId="0" borderId="6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  <xf numFmtId="9" fontId="26" fillId="0" borderId="10" xfId="0" applyNumberFormat="1" applyFont="1" applyBorder="1" applyAlignment="1">
      <alignment vertical="center"/>
    </xf>
    <xf numFmtId="0" fontId="65" fillId="0" borderId="24" xfId="0" applyFont="1" applyBorder="1" applyAlignment="1">
      <alignment horizontal="center" vertical="center"/>
    </xf>
    <xf numFmtId="0" fontId="65" fillId="0" borderId="0" xfId="0" applyFont="1" applyBorder="1" applyAlignment="1">
      <alignment horizontal="center" vertical="center"/>
    </xf>
    <xf numFmtId="0" fontId="65" fillId="0" borderId="9" xfId="0" applyFont="1" applyBorder="1" applyAlignment="1">
      <alignment horizontal="center" vertical="center"/>
    </xf>
    <xf numFmtId="41" fontId="26" fillId="4" borderId="26" xfId="200" applyFont="1" applyFill="1" applyBorder="1" applyAlignment="1">
      <alignment horizontal="center" vertical="center"/>
    </xf>
    <xf numFmtId="0" fontId="54" fillId="0" borderId="74" xfId="772" quotePrefix="1" applyNumberFormat="1" applyFont="1" applyFill="1" applyBorder="1" applyAlignment="1">
      <alignment horizontal="center" vertical="center" shrinkToFit="1"/>
    </xf>
    <xf numFmtId="41" fontId="26" fillId="0" borderId="2" xfId="435" applyFont="1" applyFill="1" applyBorder="1" applyAlignment="1">
      <alignment horizontal="right" vertical="center"/>
    </xf>
    <xf numFmtId="41" fontId="26" fillId="0" borderId="3" xfId="435" applyFont="1" applyFill="1" applyBorder="1" applyAlignment="1">
      <alignment horizontal="right" vertical="center"/>
    </xf>
    <xf numFmtId="41" fontId="27" fillId="0" borderId="13" xfId="0" applyNumberFormat="1" applyFont="1" applyBorder="1" applyAlignment="1">
      <alignment horizontal="center" vertical="center"/>
    </xf>
    <xf numFmtId="178" fontId="26" fillId="0" borderId="0" xfId="0" applyNumberFormat="1" applyFont="1" applyFill="1" applyBorder="1" applyAlignment="1">
      <alignment vertical="top"/>
    </xf>
    <xf numFmtId="180" fontId="26" fillId="0" borderId="0" xfId="0" applyNumberFormat="1" applyFont="1" applyFill="1" applyBorder="1" applyAlignment="1">
      <alignment horizontal="right" vertical="top"/>
    </xf>
    <xf numFmtId="178" fontId="26" fillId="0" borderId="0" xfId="0" applyNumberFormat="1" applyFont="1" applyFill="1" applyBorder="1" applyAlignment="1">
      <alignment horizontal="right" vertical="top"/>
    </xf>
    <xf numFmtId="181" fontId="26" fillId="0" borderId="0" xfId="0" applyNumberFormat="1" applyFont="1" applyFill="1" applyBorder="1" applyAlignment="1">
      <alignment horizontal="right" vertical="top"/>
    </xf>
    <xf numFmtId="182" fontId="26" fillId="0" borderId="0" xfId="0" applyNumberFormat="1" applyFont="1" applyFill="1" applyBorder="1" applyAlignment="1">
      <alignment horizontal="right" vertical="top"/>
    </xf>
    <xf numFmtId="49" fontId="26" fillId="0" borderId="0" xfId="0" applyNumberFormat="1" applyFont="1" applyFill="1" applyBorder="1" applyAlignment="1">
      <alignment horizontal="right" vertical="top"/>
    </xf>
    <xf numFmtId="179" fontId="26" fillId="0" borderId="17" xfId="0" applyNumberFormat="1" applyFont="1" applyFill="1" applyBorder="1" applyAlignment="1">
      <alignment vertical="top"/>
    </xf>
    <xf numFmtId="180" fontId="26" fillId="0" borderId="0" xfId="0" applyNumberFormat="1" applyFont="1" applyFill="1" applyBorder="1" applyAlignment="1">
      <alignment vertical="top"/>
    </xf>
    <xf numFmtId="199" fontId="26" fillId="0" borderId="0" xfId="0" applyNumberFormat="1" applyFont="1" applyFill="1" applyBorder="1" applyAlignment="1">
      <alignment horizontal="right" vertical="top"/>
    </xf>
    <xf numFmtId="187" fontId="26" fillId="0" borderId="17" xfId="200" applyNumberFormat="1" applyFont="1" applyFill="1" applyBorder="1" applyAlignment="1">
      <alignment vertical="top"/>
    </xf>
    <xf numFmtId="49" fontId="26" fillId="0" borderId="65" xfId="0" applyNumberFormat="1" applyFont="1" applyFill="1" applyBorder="1" applyAlignment="1">
      <alignment horizontal="center" vertical="center"/>
    </xf>
    <xf numFmtId="199" fontId="26" fillId="0" borderId="46" xfId="0" applyNumberFormat="1" applyFont="1" applyFill="1" applyBorder="1" applyAlignment="1">
      <alignment vertical="center"/>
    </xf>
    <xf numFmtId="178" fontId="26" fillId="0" borderId="46" xfId="0" applyNumberFormat="1" applyFont="1" applyFill="1" applyBorder="1" applyAlignment="1">
      <alignment horizontal="center" vertical="center"/>
    </xf>
    <xf numFmtId="197" fontId="26" fillId="0" borderId="46" xfId="0" applyNumberFormat="1" applyFont="1" applyFill="1" applyBorder="1" applyAlignment="1">
      <alignment horizontal="right" vertical="center"/>
    </xf>
    <xf numFmtId="193" fontId="26" fillId="0" borderId="46" xfId="1" applyNumberFormat="1" applyFont="1" applyFill="1" applyBorder="1" applyAlignment="1">
      <alignment horizontal="right" vertical="center"/>
    </xf>
    <xf numFmtId="182" fontId="26" fillId="0" borderId="46" xfId="0" applyNumberFormat="1" applyFont="1" applyFill="1" applyBorder="1" applyAlignment="1">
      <alignment horizontal="right" vertical="center"/>
    </xf>
    <xf numFmtId="49" fontId="26" fillId="0" borderId="46" xfId="0" applyNumberFormat="1" applyFont="1" applyFill="1" applyBorder="1" applyAlignment="1">
      <alignment horizontal="center" vertical="center"/>
    </xf>
    <xf numFmtId="0" fontId="65" fillId="0" borderId="10" xfId="0" applyFont="1" applyBorder="1" applyAlignment="1">
      <alignment vertical="top"/>
    </xf>
    <xf numFmtId="0" fontId="36" fillId="0" borderId="7" xfId="0" applyFont="1" applyBorder="1" applyAlignment="1">
      <alignment vertical="top"/>
    </xf>
    <xf numFmtId="41" fontId="28" fillId="0" borderId="125" xfId="756" applyFont="1" applyFill="1" applyBorder="1">
      <alignment vertical="center"/>
    </xf>
    <xf numFmtId="0" fontId="36" fillId="0" borderId="13" xfId="0" applyFont="1" applyBorder="1" applyAlignment="1">
      <alignment vertical="top"/>
    </xf>
    <xf numFmtId="0" fontId="36" fillId="0" borderId="38" xfId="0" applyFont="1" applyBorder="1" applyAlignment="1">
      <alignment vertical="top"/>
    </xf>
    <xf numFmtId="41" fontId="26" fillId="0" borderId="74" xfId="756" applyFont="1" applyFill="1" applyBorder="1" applyAlignment="1">
      <alignment horizontal="center" vertical="center"/>
    </xf>
    <xf numFmtId="41" fontId="26" fillId="0" borderId="76" xfId="756" applyFont="1" applyFill="1" applyBorder="1" applyAlignment="1">
      <alignment horizontal="center" vertical="center"/>
    </xf>
    <xf numFmtId="41" fontId="26" fillId="0" borderId="125" xfId="756" applyFont="1" applyFill="1" applyBorder="1" applyAlignment="1">
      <alignment horizontal="center" vertical="center"/>
    </xf>
    <xf numFmtId="0" fontId="22" fillId="0" borderId="9" xfId="471" applyFont="1" applyBorder="1" applyAlignment="1">
      <alignment horizontal="center" vertical="center"/>
    </xf>
    <xf numFmtId="0" fontId="22" fillId="0" borderId="9" xfId="471" applyFont="1" applyFill="1" applyBorder="1" applyAlignment="1">
      <alignment horizontal="center" vertical="center"/>
    </xf>
    <xf numFmtId="41" fontId="26" fillId="0" borderId="133" xfId="756" applyFont="1" applyFill="1" applyBorder="1">
      <alignment vertical="center"/>
    </xf>
    <xf numFmtId="41" fontId="26" fillId="0" borderId="13" xfId="0" applyNumberFormat="1" applyFont="1" applyBorder="1" applyAlignment="1">
      <alignment horizontal="center" vertical="top"/>
    </xf>
    <xf numFmtId="178" fontId="26" fillId="4" borderId="26" xfId="0" applyNumberFormat="1" applyFont="1" applyFill="1" applyBorder="1" applyAlignment="1">
      <alignment vertical="top"/>
    </xf>
    <xf numFmtId="176" fontId="26" fillId="4" borderId="26" xfId="0" applyNumberFormat="1" applyFont="1" applyFill="1" applyBorder="1" applyAlignment="1">
      <alignment vertical="top"/>
    </xf>
    <xf numFmtId="177" fontId="26" fillId="4" borderId="26" xfId="590" applyNumberFormat="1" applyFont="1" applyFill="1" applyBorder="1" applyAlignment="1">
      <alignment vertical="top"/>
    </xf>
    <xf numFmtId="0" fontId="26" fillId="4" borderId="27" xfId="0" applyFont="1" applyFill="1" applyBorder="1" applyAlignment="1">
      <alignment vertical="top"/>
    </xf>
    <xf numFmtId="0" fontId="26" fillId="4" borderId="29" xfId="0" applyFont="1" applyFill="1" applyBorder="1" applyAlignment="1">
      <alignment vertical="top"/>
    </xf>
    <xf numFmtId="49" fontId="26" fillId="0" borderId="6" xfId="0" applyNumberFormat="1" applyFont="1" applyBorder="1" applyAlignment="1">
      <alignment horizontal="center" vertical="top"/>
    </xf>
    <xf numFmtId="49" fontId="26" fillId="5" borderId="4" xfId="0" applyNumberFormat="1" applyFont="1" applyFill="1" applyBorder="1" applyAlignment="1">
      <alignment horizontal="center" vertical="top"/>
    </xf>
    <xf numFmtId="0" fontId="26" fillId="5" borderId="4" xfId="0" applyFont="1" applyFill="1" applyBorder="1" applyAlignment="1">
      <alignment horizontal="left" vertical="top"/>
    </xf>
    <xf numFmtId="178" fontId="26" fillId="5" borderId="4" xfId="0" applyNumberFormat="1" applyFont="1" applyFill="1" applyBorder="1" applyAlignment="1">
      <alignment vertical="top"/>
    </xf>
    <xf numFmtId="176" fontId="26" fillId="5" borderId="4" xfId="0" applyNumberFormat="1" applyFont="1" applyFill="1" applyBorder="1" applyAlignment="1">
      <alignment vertical="top"/>
    </xf>
    <xf numFmtId="177" fontId="26" fillId="5" borderId="4" xfId="590" applyNumberFormat="1" applyFont="1" applyFill="1" applyBorder="1" applyAlignment="1">
      <alignment vertical="top"/>
    </xf>
    <xf numFmtId="176" fontId="26" fillId="0" borderId="5" xfId="0" applyNumberFormat="1" applyFont="1" applyBorder="1" applyAlignment="1">
      <alignment vertical="top"/>
    </xf>
    <xf numFmtId="49" fontId="26" fillId="0" borderId="6" xfId="0" applyNumberFormat="1" applyFont="1" applyFill="1" applyBorder="1" applyAlignment="1">
      <alignment horizontal="center" vertical="top"/>
    </xf>
    <xf numFmtId="49" fontId="26" fillId="0" borderId="13" xfId="0" applyNumberFormat="1" applyFont="1" applyBorder="1" applyAlignment="1">
      <alignment horizontal="center" vertical="top"/>
    </xf>
    <xf numFmtId="176" fontId="26" fillId="0" borderId="3" xfId="0" applyNumberFormat="1" applyFont="1" applyBorder="1" applyAlignment="1">
      <alignment vertical="top"/>
    </xf>
    <xf numFmtId="196" fontId="26" fillId="0" borderId="55" xfId="0" applyNumberFormat="1" applyFont="1" applyBorder="1" applyAlignment="1">
      <alignment horizontal="right" vertical="top"/>
    </xf>
    <xf numFmtId="178" fontId="26" fillId="0" borderId="55" xfId="0" applyNumberFormat="1" applyFont="1" applyBorder="1" applyAlignment="1">
      <alignment horizontal="right" vertical="top"/>
    </xf>
    <xf numFmtId="197" fontId="26" fillId="0" borderId="55" xfId="0" applyNumberFormat="1" applyFont="1" applyBorder="1" applyAlignment="1">
      <alignment horizontal="right" vertical="top"/>
    </xf>
    <xf numFmtId="181" fontId="26" fillId="0" borderId="55" xfId="0" applyNumberFormat="1" applyFont="1" applyBorder="1" applyAlignment="1">
      <alignment horizontal="right" vertical="top"/>
    </xf>
    <xf numFmtId="182" fontId="26" fillId="0" borderId="55" xfId="0" applyNumberFormat="1" applyFont="1" applyBorder="1" applyAlignment="1">
      <alignment horizontal="right" vertical="top"/>
    </xf>
    <xf numFmtId="49" fontId="26" fillId="0" borderId="55" xfId="0" applyNumberFormat="1" applyFont="1" applyBorder="1" applyAlignment="1">
      <alignment horizontal="right" vertical="top"/>
    </xf>
    <xf numFmtId="179" fontId="26" fillId="0" borderId="60" xfId="0" applyNumberFormat="1" applyFont="1" applyBorder="1" applyAlignment="1">
      <alignment vertical="top"/>
    </xf>
    <xf numFmtId="0" fontId="26" fillId="0" borderId="6" xfId="0" applyFont="1" applyFill="1" applyBorder="1" applyAlignment="1">
      <alignment horizontal="center" vertical="top"/>
    </xf>
    <xf numFmtId="0" fontId="26" fillId="6" borderId="2" xfId="0" applyFont="1" applyFill="1" applyBorder="1" applyAlignment="1">
      <alignment horizontal="center" vertical="top"/>
    </xf>
    <xf numFmtId="176" fontId="26" fillId="6" borderId="2" xfId="0" applyNumberFormat="1" applyFont="1" applyFill="1" applyBorder="1" applyAlignment="1">
      <alignment horizontal="center" vertical="top"/>
    </xf>
    <xf numFmtId="176" fontId="26" fillId="6" borderId="2" xfId="643" applyNumberFormat="1" applyFont="1" applyFill="1" applyBorder="1" applyAlignment="1">
      <alignment horizontal="right" vertical="top"/>
    </xf>
    <xf numFmtId="41" fontId="26" fillId="6" borderId="2" xfId="200" applyFont="1" applyFill="1" applyBorder="1" applyAlignment="1">
      <alignment horizontal="right" vertical="top"/>
    </xf>
    <xf numFmtId="177" fontId="26" fillId="6" borderId="2" xfId="590" applyNumberFormat="1" applyFont="1" applyFill="1" applyBorder="1" applyAlignment="1">
      <alignment horizontal="right" vertical="top"/>
    </xf>
    <xf numFmtId="176" fontId="26" fillId="6" borderId="49" xfId="0" applyNumberFormat="1" applyFont="1" applyFill="1" applyBorder="1" applyAlignment="1">
      <alignment vertical="top"/>
    </xf>
    <xf numFmtId="176" fontId="26" fillId="6" borderId="49" xfId="0" applyNumberFormat="1" applyFont="1" applyFill="1" applyBorder="1" applyAlignment="1">
      <alignment horizontal="center" vertical="top"/>
    </xf>
    <xf numFmtId="187" fontId="26" fillId="6" borderId="49" xfId="0" applyNumberFormat="1" applyFont="1" applyFill="1" applyBorder="1" applyAlignment="1">
      <alignment vertical="top"/>
    </xf>
    <xf numFmtId="180" fontId="26" fillId="2" borderId="0" xfId="0" applyNumberFormat="1" applyFont="1" applyFill="1" applyBorder="1" applyAlignment="1">
      <alignment horizontal="right" vertical="top"/>
    </xf>
    <xf numFmtId="183" fontId="26" fillId="2" borderId="0" xfId="0" applyNumberFormat="1" applyFont="1" applyFill="1" applyBorder="1" applyAlignment="1">
      <alignment horizontal="right" vertical="top"/>
    </xf>
    <xf numFmtId="176" fontId="26" fillId="0" borderId="0" xfId="0" applyNumberFormat="1" applyFont="1" applyFill="1" applyBorder="1" applyAlignment="1">
      <alignment horizontal="center" vertical="top"/>
    </xf>
    <xf numFmtId="187" fontId="26" fillId="0" borderId="0" xfId="0" applyNumberFormat="1" applyFont="1" applyFill="1" applyBorder="1" applyAlignment="1">
      <alignment vertical="top"/>
    </xf>
    <xf numFmtId="182" fontId="26" fillId="0" borderId="17" xfId="643" applyNumberFormat="1" applyFont="1" applyBorder="1" applyAlignment="1">
      <alignment vertical="top"/>
    </xf>
    <xf numFmtId="176" fontId="26" fillId="0" borderId="5" xfId="643" applyNumberFormat="1" applyFont="1" applyFill="1" applyBorder="1" applyAlignment="1">
      <alignment horizontal="right" vertical="top"/>
    </xf>
    <xf numFmtId="177" fontId="26" fillId="0" borderId="5" xfId="590" applyNumberFormat="1" applyFont="1" applyFill="1" applyBorder="1" applyAlignment="1">
      <alignment horizontal="right" vertical="top"/>
    </xf>
    <xf numFmtId="180" fontId="26" fillId="2" borderId="9" xfId="0" applyNumberFormat="1" applyFont="1" applyFill="1" applyBorder="1" applyAlignment="1">
      <alignment horizontal="right" vertical="top"/>
    </xf>
    <xf numFmtId="176" fontId="26" fillId="0" borderId="9" xfId="0" applyNumberFormat="1" applyFont="1" applyFill="1" applyBorder="1" applyAlignment="1">
      <alignment horizontal="center" vertical="top"/>
    </xf>
    <xf numFmtId="187" fontId="26" fillId="0" borderId="9" xfId="0" applyNumberFormat="1" applyFont="1" applyFill="1" applyBorder="1" applyAlignment="1">
      <alignment vertical="top"/>
    </xf>
    <xf numFmtId="182" fontId="26" fillId="0" borderId="16" xfId="643" applyNumberFormat="1" applyFont="1" applyBorder="1" applyAlignment="1">
      <alignment vertical="top"/>
    </xf>
    <xf numFmtId="176" fontId="26" fillId="0" borderId="7" xfId="0" applyNumberFormat="1" applyFont="1" applyFill="1" applyBorder="1" applyAlignment="1">
      <alignment horizontal="center" vertical="top" wrapText="1"/>
    </xf>
    <xf numFmtId="176" fontId="26" fillId="0" borderId="7" xfId="643" applyNumberFormat="1" applyFont="1" applyFill="1" applyBorder="1" applyAlignment="1">
      <alignment horizontal="right" vertical="top"/>
    </xf>
    <xf numFmtId="196" fontId="26" fillId="0" borderId="19" xfId="0" applyNumberFormat="1" applyFont="1" applyFill="1" applyBorder="1" applyAlignment="1">
      <alignment horizontal="right" vertical="top"/>
    </xf>
    <xf numFmtId="176" fontId="26" fillId="0" borderId="19" xfId="0" applyNumberFormat="1" applyFont="1" applyFill="1" applyBorder="1" applyAlignment="1">
      <alignment horizontal="center" vertical="top"/>
    </xf>
    <xf numFmtId="187" fontId="26" fillId="0" borderId="19" xfId="0" applyNumberFormat="1" applyFont="1" applyFill="1" applyBorder="1" applyAlignment="1">
      <alignment vertical="top"/>
    </xf>
    <xf numFmtId="182" fontId="26" fillId="0" borderId="25" xfId="643" applyNumberFormat="1" applyFont="1" applyBorder="1" applyAlignment="1">
      <alignment vertical="top"/>
    </xf>
    <xf numFmtId="176" fontId="26" fillId="0" borderId="5" xfId="643" applyNumberFormat="1" applyFont="1" applyBorder="1" applyAlignment="1">
      <alignment horizontal="right" vertical="top"/>
    </xf>
    <xf numFmtId="180" fontId="26" fillId="2" borderId="49" xfId="0" applyNumberFormat="1" applyFont="1" applyFill="1" applyBorder="1" applyAlignment="1">
      <alignment horizontal="right" vertical="top"/>
    </xf>
    <xf numFmtId="176" fontId="26" fillId="0" borderId="49" xfId="0" applyNumberFormat="1" applyFont="1" applyFill="1" applyBorder="1" applyAlignment="1">
      <alignment horizontal="center" vertical="top"/>
    </xf>
    <xf numFmtId="187" fontId="26" fillId="0" borderId="49" xfId="0" applyNumberFormat="1" applyFont="1" applyFill="1" applyBorder="1" applyAlignment="1">
      <alignment vertical="top"/>
    </xf>
    <xf numFmtId="182" fontId="26" fillId="0" borderId="64" xfId="643" applyNumberFormat="1" applyFont="1" applyBorder="1" applyAlignment="1">
      <alignment vertical="top"/>
    </xf>
    <xf numFmtId="196" fontId="26" fillId="0" borderId="9" xfId="0" applyNumberFormat="1" applyFont="1" applyFill="1" applyBorder="1" applyAlignment="1">
      <alignment horizontal="right" vertical="top"/>
    </xf>
    <xf numFmtId="41" fontId="26" fillId="0" borderId="7" xfId="643" applyFont="1" applyFill="1" applyBorder="1" applyAlignment="1">
      <alignment horizontal="right" vertical="top"/>
    </xf>
    <xf numFmtId="196" fontId="26" fillId="0" borderId="0" xfId="0" applyNumberFormat="1" applyFont="1" applyFill="1" applyBorder="1" applyAlignment="1">
      <alignment horizontal="right" vertical="top"/>
    </xf>
    <xf numFmtId="183" fontId="26" fillId="0" borderId="0" xfId="0" applyNumberFormat="1" applyFont="1" applyFill="1" applyBorder="1" applyAlignment="1">
      <alignment horizontal="right" vertical="top"/>
    </xf>
    <xf numFmtId="0" fontId="65" fillId="0" borderId="0" xfId="0" applyFont="1" applyBorder="1" applyAlignment="1">
      <alignment vertical="top"/>
    </xf>
    <xf numFmtId="0" fontId="26" fillId="0" borderId="12" xfId="0" applyFont="1" applyFill="1" applyBorder="1" applyAlignment="1">
      <alignment horizontal="center" vertical="top"/>
    </xf>
    <xf numFmtId="0" fontId="26" fillId="0" borderId="13" xfId="0" applyFont="1" applyFill="1" applyBorder="1" applyAlignment="1">
      <alignment horizontal="center" vertical="top"/>
    </xf>
    <xf numFmtId="0" fontId="26" fillId="0" borderId="3" xfId="0" applyFont="1" applyFill="1" applyBorder="1" applyAlignment="1">
      <alignment horizontal="center" vertical="top"/>
    </xf>
    <xf numFmtId="176" fontId="26" fillId="0" borderId="3" xfId="0" applyNumberFormat="1" applyFont="1" applyFill="1" applyBorder="1" applyAlignment="1">
      <alignment horizontal="center" vertical="top"/>
    </xf>
    <xf numFmtId="41" fontId="26" fillId="0" borderId="55" xfId="643" applyFont="1" applyFill="1" applyBorder="1" applyAlignment="1">
      <alignment horizontal="right" vertical="top"/>
    </xf>
    <xf numFmtId="41" fontId="26" fillId="0" borderId="56" xfId="643" applyFont="1" applyFill="1" applyBorder="1" applyAlignment="1">
      <alignment horizontal="right" vertical="top"/>
    </xf>
    <xf numFmtId="41" fontId="26" fillId="0" borderId="3" xfId="200" applyFont="1" applyFill="1" applyBorder="1" applyAlignment="1">
      <alignment horizontal="right" vertical="top"/>
    </xf>
    <xf numFmtId="177" fontId="26" fillId="0" borderId="3" xfId="590" applyNumberFormat="1" applyFont="1" applyFill="1" applyBorder="1" applyAlignment="1">
      <alignment horizontal="right" vertical="top"/>
    </xf>
    <xf numFmtId="0" fontId="26" fillId="0" borderId="61" xfId="0" applyFont="1" applyBorder="1" applyAlignment="1">
      <alignment horizontal="left" vertical="top"/>
    </xf>
    <xf numFmtId="0" fontId="26" fillId="0" borderId="55" xfId="0" applyFont="1" applyBorder="1" applyAlignment="1">
      <alignment horizontal="left" vertical="top"/>
    </xf>
    <xf numFmtId="181" fontId="26" fillId="0" borderId="55" xfId="0" applyNumberFormat="1" applyFont="1" applyFill="1" applyBorder="1" applyAlignment="1">
      <alignment vertical="top"/>
    </xf>
    <xf numFmtId="0" fontId="26" fillId="0" borderId="55" xfId="0" applyFont="1" applyFill="1" applyBorder="1" applyAlignment="1">
      <alignment vertical="top"/>
    </xf>
    <xf numFmtId="183" fontId="26" fillId="0" borderId="55" xfId="200" applyNumberFormat="1" applyFont="1" applyFill="1" applyBorder="1" applyAlignment="1">
      <alignment horizontal="right" vertical="top"/>
    </xf>
    <xf numFmtId="176" fontId="26" fillId="0" borderId="55" xfId="0" applyNumberFormat="1" applyFont="1" applyFill="1" applyBorder="1" applyAlignment="1">
      <alignment horizontal="center" vertical="top"/>
    </xf>
    <xf numFmtId="179" fontId="26" fillId="0" borderId="55" xfId="200" applyNumberFormat="1" applyFont="1" applyFill="1" applyBorder="1" applyAlignment="1">
      <alignment horizontal="right" vertical="top"/>
    </xf>
    <xf numFmtId="41" fontId="26" fillId="0" borderId="55" xfId="200" applyFont="1" applyFill="1" applyBorder="1" applyAlignment="1">
      <alignment horizontal="center" vertical="top"/>
    </xf>
    <xf numFmtId="182" fontId="26" fillId="0" borderId="60" xfId="200" applyNumberFormat="1" applyFont="1" applyFill="1" applyBorder="1" applyAlignment="1">
      <alignment vertical="top"/>
    </xf>
    <xf numFmtId="49" fontId="26" fillId="5" borderId="122" xfId="0" applyNumberFormat="1" applyFont="1" applyFill="1" applyBorder="1" applyAlignment="1">
      <alignment horizontal="center" vertical="top"/>
    </xf>
    <xf numFmtId="0" fontId="26" fillId="5" borderId="7" xfId="0" applyFont="1" applyFill="1" applyBorder="1" applyAlignment="1">
      <alignment horizontal="center" vertical="top"/>
    </xf>
    <xf numFmtId="41" fontId="26" fillId="5" borderId="0" xfId="200" applyFont="1" applyFill="1" applyAlignment="1">
      <alignment vertical="top"/>
    </xf>
    <xf numFmtId="41" fontId="26" fillId="5" borderId="53" xfId="200" applyFont="1" applyFill="1" applyBorder="1" applyAlignment="1">
      <alignment vertical="top"/>
    </xf>
    <xf numFmtId="41" fontId="26" fillId="5" borderId="4" xfId="200" applyFont="1" applyFill="1" applyBorder="1" applyAlignment="1">
      <alignment vertical="top"/>
    </xf>
    <xf numFmtId="49" fontId="26" fillId="5" borderId="11" xfId="0" applyNumberFormat="1" applyFont="1" applyFill="1" applyBorder="1" applyAlignment="1">
      <alignment vertical="top"/>
    </xf>
    <xf numFmtId="49" fontId="26" fillId="5" borderId="19" xfId="0" applyNumberFormat="1" applyFont="1" applyFill="1" applyBorder="1" applyAlignment="1">
      <alignment vertical="top"/>
    </xf>
    <xf numFmtId="184" fontId="26" fillId="5" borderId="19" xfId="0" applyNumberFormat="1" applyFont="1" applyFill="1" applyBorder="1" applyAlignment="1">
      <alignment horizontal="center" vertical="top"/>
    </xf>
    <xf numFmtId="187" fontId="26" fillId="5" borderId="25" xfId="0" applyNumberFormat="1" applyFont="1" applyFill="1" applyBorder="1" applyAlignment="1">
      <alignment vertical="top"/>
    </xf>
    <xf numFmtId="49" fontId="26" fillId="0" borderId="24" xfId="0" applyNumberFormat="1" applyFont="1" applyFill="1" applyBorder="1" applyAlignment="1">
      <alignment horizontal="center" vertical="top"/>
    </xf>
    <xf numFmtId="49" fontId="26" fillId="2" borderId="52" xfId="0" applyNumberFormat="1" applyFont="1" applyFill="1" applyBorder="1" applyAlignment="1">
      <alignment horizontal="center" vertical="top"/>
    </xf>
    <xf numFmtId="0" fontId="26" fillId="2" borderId="5" xfId="0" applyFont="1" applyFill="1" applyBorder="1" applyAlignment="1">
      <alignment horizontal="center" vertical="top"/>
    </xf>
    <xf numFmtId="178" fontId="26" fillId="2" borderId="5" xfId="0" applyNumberFormat="1" applyFont="1" applyFill="1" applyBorder="1" applyAlignment="1">
      <alignment vertical="top"/>
    </xf>
    <xf numFmtId="176" fontId="26" fillId="2" borderId="7" xfId="0" applyNumberFormat="1" applyFont="1" applyFill="1" applyBorder="1" applyAlignment="1">
      <alignment vertical="top"/>
    </xf>
    <xf numFmtId="177" fontId="26" fillId="2" borderId="7" xfId="609" applyNumberFormat="1" applyFont="1" applyFill="1" applyBorder="1" applyAlignment="1">
      <alignment vertical="top"/>
    </xf>
    <xf numFmtId="178" fontId="26" fillId="2" borderId="9" xfId="0" applyNumberFormat="1" applyFont="1" applyFill="1" applyBorder="1" applyAlignment="1">
      <alignment vertical="top"/>
    </xf>
    <xf numFmtId="178" fontId="26" fillId="2" borderId="9" xfId="0" applyNumberFormat="1" applyFont="1" applyFill="1" applyBorder="1" applyAlignment="1">
      <alignment horizontal="right" vertical="top"/>
    </xf>
    <xf numFmtId="184" fontId="26" fillId="2" borderId="9" xfId="0" applyNumberFormat="1" applyFont="1" applyFill="1" applyBorder="1" applyAlignment="1">
      <alignment horizontal="right" vertical="top"/>
    </xf>
    <xf numFmtId="182" fontId="26" fillId="2" borderId="9" xfId="0" applyNumberFormat="1" applyFont="1" applyFill="1" applyBorder="1" applyAlignment="1">
      <alignment horizontal="right" vertical="top"/>
    </xf>
    <xf numFmtId="49" fontId="26" fillId="2" borderId="9" xfId="0" applyNumberFormat="1" applyFont="1" applyFill="1" applyBorder="1" applyAlignment="1">
      <alignment horizontal="right" vertical="top"/>
    </xf>
    <xf numFmtId="187" fontId="26" fillId="2" borderId="16" xfId="0" applyNumberFormat="1" applyFont="1" applyFill="1" applyBorder="1" applyAlignment="1">
      <alignment vertical="top"/>
    </xf>
    <xf numFmtId="49" fontId="26" fillId="2" borderId="32" xfId="0" applyNumberFormat="1" applyFont="1" applyFill="1" applyBorder="1" applyAlignment="1">
      <alignment horizontal="center" vertical="top"/>
    </xf>
    <xf numFmtId="0" fontId="26" fillId="2" borderId="7" xfId="0" applyFont="1" applyFill="1" applyBorder="1" applyAlignment="1">
      <alignment horizontal="center" vertical="top"/>
    </xf>
    <xf numFmtId="178" fontId="26" fillId="2" borderId="7" xfId="0" applyNumberFormat="1" applyFont="1" applyFill="1" applyBorder="1" applyAlignment="1">
      <alignment vertical="top"/>
    </xf>
    <xf numFmtId="0" fontId="26" fillId="3" borderId="10" xfId="0" applyFont="1" applyFill="1" applyBorder="1" applyAlignment="1">
      <alignment vertical="top"/>
    </xf>
    <xf numFmtId="193" fontId="26" fillId="2" borderId="0" xfId="0" applyNumberFormat="1" applyFont="1" applyFill="1" applyBorder="1" applyAlignment="1">
      <alignment vertical="top"/>
    </xf>
    <xf numFmtId="178" fontId="26" fillId="2" borderId="0" xfId="0" applyNumberFormat="1" applyFont="1" applyFill="1" applyBorder="1" applyAlignment="1">
      <alignment horizontal="right" vertical="top"/>
    </xf>
    <xf numFmtId="195" fontId="26" fillId="2" borderId="0" xfId="0" applyNumberFormat="1" applyFont="1" applyFill="1" applyBorder="1" applyAlignment="1">
      <alignment vertical="top"/>
    </xf>
    <xf numFmtId="196" fontId="26" fillId="2" borderId="0" xfId="0" applyNumberFormat="1" applyFont="1" applyFill="1" applyBorder="1" applyAlignment="1">
      <alignment horizontal="right" vertical="top"/>
    </xf>
    <xf numFmtId="182" fontId="26" fillId="2" borderId="0" xfId="0" applyNumberFormat="1" applyFont="1" applyFill="1" applyBorder="1" applyAlignment="1">
      <alignment horizontal="right" vertical="top"/>
    </xf>
    <xf numFmtId="188" fontId="26" fillId="2" borderId="0" xfId="0" applyNumberFormat="1" applyFont="1" applyFill="1" applyBorder="1" applyAlignment="1">
      <alignment horizontal="right" vertical="top"/>
    </xf>
    <xf numFmtId="187" fontId="26" fillId="3" borderId="17" xfId="0" applyNumberFormat="1" applyFont="1" applyFill="1" applyBorder="1" applyAlignment="1">
      <alignment vertical="top"/>
    </xf>
    <xf numFmtId="49" fontId="26" fillId="3" borderId="0" xfId="0" applyNumberFormat="1" applyFont="1" applyFill="1" applyBorder="1" applyAlignment="1">
      <alignment vertical="top"/>
    </xf>
    <xf numFmtId="184" fontId="26" fillId="2" borderId="0" xfId="0" applyNumberFormat="1" applyFont="1" applyFill="1" applyBorder="1" applyAlignment="1">
      <alignment horizontal="right" vertical="top"/>
    </xf>
    <xf numFmtId="0" fontId="26" fillId="0" borderId="32" xfId="0" applyFont="1" applyBorder="1" applyAlignment="1">
      <alignment vertical="top"/>
    </xf>
    <xf numFmtId="49" fontId="26" fillId="0" borderId="10" xfId="0" applyNumberFormat="1" applyFont="1" applyFill="1" applyBorder="1" applyAlignment="1">
      <alignment vertical="top"/>
    </xf>
    <xf numFmtId="184" fontId="26" fillId="0" borderId="0" xfId="0" applyNumberFormat="1" applyFont="1" applyFill="1" applyBorder="1" applyAlignment="1">
      <alignment horizontal="right" vertical="top"/>
    </xf>
    <xf numFmtId="188" fontId="26" fillId="0" borderId="0" xfId="0" applyNumberFormat="1" applyFont="1" applyFill="1" applyBorder="1" applyAlignment="1">
      <alignment horizontal="right" vertical="top"/>
    </xf>
    <xf numFmtId="49" fontId="26" fillId="3" borderId="10" xfId="0" applyNumberFormat="1" applyFont="1" applyFill="1" applyBorder="1" applyAlignment="1">
      <alignment vertical="top"/>
    </xf>
    <xf numFmtId="0" fontId="26" fillId="3" borderId="0" xfId="0" applyFont="1" applyFill="1" applyBorder="1" applyAlignment="1">
      <alignment vertical="top"/>
    </xf>
    <xf numFmtId="193" fontId="26" fillId="3" borderId="0" xfId="0" applyNumberFormat="1" applyFont="1" applyFill="1" applyBorder="1" applyAlignment="1">
      <alignment vertical="top"/>
    </xf>
    <xf numFmtId="178" fontId="26" fillId="3" borderId="0" xfId="0" applyNumberFormat="1" applyFont="1" applyFill="1" applyBorder="1" applyAlignment="1">
      <alignment horizontal="right" vertical="top"/>
    </xf>
    <xf numFmtId="196" fontId="26" fillId="3" borderId="0" xfId="0" applyNumberFormat="1" applyFont="1" applyFill="1" applyBorder="1" applyAlignment="1">
      <alignment horizontal="right" vertical="top"/>
    </xf>
    <xf numFmtId="182" fontId="26" fillId="3" borderId="0" xfId="0" applyNumberFormat="1" applyFont="1" applyFill="1" applyBorder="1" applyAlignment="1">
      <alignment horizontal="right" vertical="top"/>
    </xf>
    <xf numFmtId="188" fontId="26" fillId="3" borderId="0" xfId="0" applyNumberFormat="1" applyFont="1" applyFill="1" applyBorder="1" applyAlignment="1">
      <alignment horizontal="right" vertical="top"/>
    </xf>
    <xf numFmtId="49" fontId="65" fillId="3" borderId="10" xfId="0" applyNumberFormat="1" applyFont="1" applyFill="1" applyBorder="1" applyAlignment="1">
      <alignment vertical="top"/>
    </xf>
    <xf numFmtId="49" fontId="65" fillId="3" borderId="0" xfId="0" applyNumberFormat="1" applyFont="1" applyFill="1" applyBorder="1" applyAlignment="1">
      <alignment vertical="top"/>
    </xf>
    <xf numFmtId="0" fontId="65" fillId="3" borderId="0" xfId="0" applyFont="1" applyFill="1" applyBorder="1" applyAlignment="1">
      <alignment vertical="top"/>
    </xf>
    <xf numFmtId="193" fontId="65" fillId="3" borderId="0" xfId="0" applyNumberFormat="1" applyFont="1" applyFill="1" applyBorder="1" applyAlignment="1">
      <alignment vertical="top"/>
    </xf>
    <xf numFmtId="178" fontId="65" fillId="3" borderId="0" xfId="0" applyNumberFormat="1" applyFont="1" applyFill="1" applyBorder="1" applyAlignment="1">
      <alignment horizontal="right" vertical="top"/>
    </xf>
    <xf numFmtId="196" fontId="65" fillId="3" borderId="0" xfId="0" applyNumberFormat="1" applyFont="1" applyFill="1" applyBorder="1" applyAlignment="1">
      <alignment horizontal="right" vertical="top"/>
    </xf>
    <xf numFmtId="182" fontId="65" fillId="3" borderId="0" xfId="0" applyNumberFormat="1" applyFont="1" applyFill="1" applyBorder="1" applyAlignment="1">
      <alignment horizontal="right" vertical="top"/>
    </xf>
    <xf numFmtId="188" fontId="65" fillId="3" borderId="0" xfId="0" applyNumberFormat="1" applyFont="1" applyFill="1" applyBorder="1" applyAlignment="1">
      <alignment horizontal="right" vertical="top"/>
    </xf>
    <xf numFmtId="187" fontId="65" fillId="3" borderId="17" xfId="0" applyNumberFormat="1" applyFont="1" applyFill="1" applyBorder="1" applyAlignment="1">
      <alignment vertical="top"/>
    </xf>
    <xf numFmtId="184" fontId="26" fillId="3" borderId="0" xfId="0" applyNumberFormat="1" applyFont="1" applyFill="1" applyBorder="1" applyAlignment="1">
      <alignment horizontal="right" vertical="top"/>
    </xf>
    <xf numFmtId="176" fontId="26" fillId="2" borderId="5" xfId="0" applyNumberFormat="1" applyFont="1" applyFill="1" applyBorder="1" applyAlignment="1">
      <alignment vertical="top"/>
    </xf>
    <xf numFmtId="177" fontId="26" fillId="2" borderId="5" xfId="609" applyNumberFormat="1" applyFont="1" applyFill="1" applyBorder="1" applyAlignment="1">
      <alignment vertical="top"/>
    </xf>
    <xf numFmtId="49" fontId="26" fillId="2" borderId="9" xfId="0" applyNumberFormat="1" applyFont="1" applyFill="1" applyBorder="1" applyAlignment="1">
      <alignment vertical="top"/>
    </xf>
    <xf numFmtId="182" fontId="26" fillId="2" borderId="9" xfId="0" quotePrefix="1" applyNumberFormat="1" applyFont="1" applyFill="1" applyBorder="1" applyAlignment="1">
      <alignment horizontal="right" vertical="top"/>
    </xf>
    <xf numFmtId="188" fontId="26" fillId="2" borderId="9" xfId="0" applyNumberFormat="1" applyFont="1" applyFill="1" applyBorder="1" applyAlignment="1">
      <alignment horizontal="right" vertical="top"/>
    </xf>
    <xf numFmtId="187" fontId="26" fillId="3" borderId="16" xfId="0" applyNumberFormat="1" applyFont="1" applyFill="1" applyBorder="1" applyAlignment="1">
      <alignment vertical="top"/>
    </xf>
    <xf numFmtId="49" fontId="26" fillId="2" borderId="10" xfId="0" applyNumberFormat="1" applyFont="1" applyFill="1" applyBorder="1" applyAlignment="1">
      <alignment vertical="top"/>
    </xf>
    <xf numFmtId="49" fontId="26" fillId="2" borderId="0" xfId="0" applyNumberFormat="1" applyFont="1" applyFill="1" applyBorder="1" applyAlignment="1">
      <alignment vertical="top"/>
    </xf>
    <xf numFmtId="0" fontId="26" fillId="2" borderId="0" xfId="0" applyNumberFormat="1" applyFont="1" applyFill="1" applyBorder="1" applyAlignment="1">
      <alignment horizontal="right" vertical="top"/>
    </xf>
    <xf numFmtId="182" fontId="26" fillId="2" borderId="0" xfId="0" quotePrefix="1" applyNumberFormat="1" applyFont="1" applyFill="1" applyBorder="1" applyAlignment="1">
      <alignment horizontal="right" vertical="top"/>
    </xf>
    <xf numFmtId="49" fontId="26" fillId="0" borderId="0" xfId="0" applyNumberFormat="1" applyFont="1" applyFill="1" applyBorder="1" applyAlignment="1">
      <alignment vertical="top"/>
    </xf>
    <xf numFmtId="193" fontId="26" fillId="0" borderId="0" xfId="0" applyNumberFormat="1" applyFont="1" applyFill="1" applyBorder="1" applyAlignment="1">
      <alignment vertical="top"/>
    </xf>
    <xf numFmtId="182" fontId="26" fillId="0" borderId="0" xfId="0" quotePrefix="1" applyNumberFormat="1" applyFont="1" applyFill="1" applyBorder="1" applyAlignment="1">
      <alignment horizontal="right" vertical="top"/>
    </xf>
    <xf numFmtId="187" fontId="26" fillId="0" borderId="17" xfId="0" applyNumberFormat="1" applyFont="1" applyFill="1" applyBorder="1" applyAlignment="1">
      <alignment vertical="top"/>
    </xf>
    <xf numFmtId="49" fontId="26" fillId="2" borderId="0" xfId="0" applyNumberFormat="1" applyFont="1" applyFill="1" applyBorder="1" applyAlignment="1">
      <alignment horizontal="right" vertical="top"/>
    </xf>
    <xf numFmtId="49" fontId="26" fillId="0" borderId="5" xfId="710" applyNumberFormat="1" applyFont="1" applyFill="1" applyBorder="1" applyAlignment="1">
      <alignment horizontal="center" vertical="top"/>
    </xf>
    <xf numFmtId="0" fontId="26" fillId="0" borderId="5" xfId="710" applyFont="1" applyFill="1" applyBorder="1" applyAlignment="1">
      <alignment horizontal="center" vertical="top"/>
    </xf>
    <xf numFmtId="3" fontId="26" fillId="0" borderId="5" xfId="710" applyNumberFormat="1" applyFont="1" applyFill="1" applyBorder="1" applyAlignment="1">
      <alignment vertical="top"/>
    </xf>
    <xf numFmtId="176" fontId="26" fillId="0" borderId="5" xfId="710" applyNumberFormat="1" applyFont="1" applyFill="1" applyBorder="1" applyAlignment="1">
      <alignment vertical="top"/>
    </xf>
    <xf numFmtId="177" fontId="26" fillId="0" borderId="5" xfId="617" applyNumberFormat="1" applyFont="1" applyFill="1" applyBorder="1" applyAlignment="1">
      <alignment vertical="top"/>
    </xf>
    <xf numFmtId="0" fontId="25" fillId="3" borderId="8" xfId="0" applyFont="1" applyFill="1" applyBorder="1" applyAlignment="1">
      <alignment vertical="top"/>
    </xf>
    <xf numFmtId="49" fontId="26" fillId="3" borderId="9" xfId="710" applyNumberFormat="1" applyFont="1" applyFill="1" applyBorder="1" applyAlignment="1">
      <alignment vertical="top"/>
    </xf>
    <xf numFmtId="0" fontId="26" fillId="3" borderId="9" xfId="710" applyFont="1" applyFill="1" applyBorder="1" applyAlignment="1">
      <alignment vertical="top"/>
    </xf>
    <xf numFmtId="193" fontId="26" fillId="3" borderId="9" xfId="0" applyNumberFormat="1" applyFont="1" applyFill="1" applyBorder="1" applyAlignment="1">
      <alignment vertical="top"/>
    </xf>
    <xf numFmtId="178" fontId="26" fillId="3" borderId="9" xfId="0" applyNumberFormat="1" applyFont="1" applyFill="1" applyBorder="1" applyAlignment="1">
      <alignment horizontal="right" vertical="top"/>
    </xf>
    <xf numFmtId="197" fontId="26" fillId="3" borderId="9" xfId="0" applyNumberFormat="1" applyFont="1" applyFill="1" applyBorder="1" applyAlignment="1">
      <alignment horizontal="right" vertical="top"/>
    </xf>
    <xf numFmtId="182" fontId="26" fillId="3" borderId="9" xfId="0" applyNumberFormat="1" applyFont="1" applyFill="1" applyBorder="1" applyAlignment="1">
      <alignment horizontal="right" vertical="top"/>
    </xf>
    <xf numFmtId="188" fontId="26" fillId="3" borderId="9" xfId="0" applyNumberFormat="1" applyFont="1" applyFill="1" applyBorder="1" applyAlignment="1">
      <alignment horizontal="right" vertical="top"/>
    </xf>
    <xf numFmtId="49" fontId="26" fillId="2" borderId="7" xfId="0" applyNumberFormat="1" applyFont="1" applyFill="1" applyBorder="1" applyAlignment="1">
      <alignment horizontal="center" vertical="top"/>
    </xf>
    <xf numFmtId="3" fontId="26" fillId="2" borderId="7" xfId="0" applyNumberFormat="1" applyFont="1" applyFill="1" applyBorder="1" applyAlignment="1">
      <alignment vertical="top"/>
    </xf>
    <xf numFmtId="187" fontId="26" fillId="3" borderId="25" xfId="0" applyNumberFormat="1" applyFont="1" applyFill="1" applyBorder="1" applyAlignment="1">
      <alignment vertical="top"/>
    </xf>
    <xf numFmtId="3" fontId="26" fillId="2" borderId="5" xfId="0" applyNumberFormat="1" applyFont="1" applyFill="1" applyBorder="1" applyAlignment="1">
      <alignment vertical="top"/>
    </xf>
    <xf numFmtId="0" fontId="26" fillId="2" borderId="9" xfId="0" applyFont="1" applyFill="1" applyBorder="1" applyAlignment="1">
      <alignment vertical="top"/>
    </xf>
    <xf numFmtId="193" fontId="26" fillId="2" borderId="9" xfId="0" applyNumberFormat="1" applyFont="1" applyFill="1" applyBorder="1" applyAlignment="1">
      <alignment vertical="top"/>
    </xf>
    <xf numFmtId="0" fontId="26" fillId="2" borderId="0" xfId="0" applyFont="1" applyFill="1" applyBorder="1" applyAlignment="1">
      <alignment vertical="top"/>
    </xf>
    <xf numFmtId="197" fontId="26" fillId="2" borderId="0" xfId="0" applyNumberFormat="1" applyFont="1" applyFill="1" applyBorder="1" applyAlignment="1">
      <alignment horizontal="right" vertical="top"/>
    </xf>
    <xf numFmtId="49" fontId="26" fillId="2" borderId="5" xfId="0" applyNumberFormat="1" applyFont="1" applyFill="1" applyBorder="1" applyAlignment="1">
      <alignment horizontal="center" vertical="top"/>
    </xf>
    <xf numFmtId="49" fontId="25" fillId="3" borderId="8" xfId="0" applyNumberFormat="1" applyFont="1" applyFill="1" applyBorder="1" applyAlignment="1">
      <alignment vertical="top"/>
    </xf>
    <xf numFmtId="49" fontId="26" fillId="3" borderId="9" xfId="0" applyNumberFormat="1" applyFont="1" applyFill="1" applyBorder="1" applyAlignment="1">
      <alignment vertical="top"/>
    </xf>
    <xf numFmtId="0" fontId="26" fillId="3" borderId="9" xfId="0" applyFont="1" applyFill="1" applyBorder="1" applyAlignment="1">
      <alignment vertical="top"/>
    </xf>
    <xf numFmtId="184" fontId="26" fillId="3" borderId="9" xfId="0" applyNumberFormat="1" applyFont="1" applyFill="1" applyBorder="1" applyAlignment="1">
      <alignment horizontal="right" vertical="top"/>
    </xf>
    <xf numFmtId="49" fontId="26" fillId="2" borderId="13" xfId="0" applyNumberFormat="1" applyFont="1" applyFill="1" applyBorder="1" applyAlignment="1">
      <alignment horizontal="center" vertical="top"/>
    </xf>
    <xf numFmtId="0" fontId="26" fillId="2" borderId="13" xfId="0" applyFont="1" applyFill="1" applyBorder="1" applyAlignment="1">
      <alignment horizontal="center" vertical="top"/>
    </xf>
    <xf numFmtId="3" fontId="26" fillId="2" borderId="13" xfId="0" applyNumberFormat="1" applyFont="1" applyFill="1" applyBorder="1" applyAlignment="1">
      <alignment vertical="top"/>
    </xf>
    <xf numFmtId="176" fontId="26" fillId="2" borderId="13" xfId="0" applyNumberFormat="1" applyFont="1" applyFill="1" applyBorder="1" applyAlignment="1">
      <alignment vertical="top"/>
    </xf>
    <xf numFmtId="177" fontId="26" fillId="2" borderId="13" xfId="609" applyNumberFormat="1" applyFont="1" applyFill="1" applyBorder="1" applyAlignment="1">
      <alignment vertical="top"/>
    </xf>
    <xf numFmtId="49" fontId="26" fillId="3" borderId="45" xfId="0" applyNumberFormat="1" applyFont="1" applyFill="1" applyBorder="1" applyAlignment="1">
      <alignment vertical="top"/>
    </xf>
    <xf numFmtId="49" fontId="26" fillId="3" borderId="46" xfId="0" applyNumberFormat="1" applyFont="1" applyFill="1" applyBorder="1" applyAlignment="1">
      <alignment vertical="top"/>
    </xf>
    <xf numFmtId="0" fontId="26" fillId="3" borderId="46" xfId="0" applyFont="1" applyFill="1" applyBorder="1" applyAlignment="1">
      <alignment vertical="top"/>
    </xf>
    <xf numFmtId="193" fontId="26" fillId="3" borderId="46" xfId="0" applyNumberFormat="1" applyFont="1" applyFill="1" applyBorder="1" applyAlignment="1">
      <alignment vertical="top"/>
    </xf>
    <xf numFmtId="178" fontId="26" fillId="3" borderId="46" xfId="0" applyNumberFormat="1" applyFont="1" applyFill="1" applyBorder="1" applyAlignment="1">
      <alignment horizontal="right" vertical="top"/>
    </xf>
    <xf numFmtId="184" fontId="26" fillId="3" borderId="46" xfId="0" applyNumberFormat="1" applyFont="1" applyFill="1" applyBorder="1" applyAlignment="1">
      <alignment horizontal="right" vertical="top"/>
    </xf>
    <xf numFmtId="178" fontId="26" fillId="2" borderId="46" xfId="0" applyNumberFormat="1" applyFont="1" applyFill="1" applyBorder="1" applyAlignment="1">
      <alignment horizontal="right" vertical="top"/>
    </xf>
    <xf numFmtId="182" fontId="26" fillId="3" borderId="46" xfId="0" applyNumberFormat="1" applyFont="1" applyFill="1" applyBorder="1" applyAlignment="1">
      <alignment horizontal="right" vertical="top"/>
    </xf>
    <xf numFmtId="188" fontId="26" fillId="3" borderId="46" xfId="0" applyNumberFormat="1" applyFont="1" applyFill="1" applyBorder="1" applyAlignment="1">
      <alignment horizontal="right" vertical="top"/>
    </xf>
    <xf numFmtId="187" fontId="26" fillId="3" borderId="47" xfId="0" applyNumberFormat="1" applyFont="1" applyFill="1" applyBorder="1" applyAlignment="1">
      <alignment vertical="top"/>
    </xf>
    <xf numFmtId="49" fontId="26" fillId="5" borderId="36" xfId="0" applyNumberFormat="1" applyFont="1" applyFill="1" applyBorder="1" applyAlignment="1">
      <alignment horizontal="center" vertical="top"/>
    </xf>
    <xf numFmtId="49" fontId="26" fillId="5" borderId="1" xfId="0" applyNumberFormat="1" applyFont="1" applyFill="1" applyBorder="1" applyAlignment="1">
      <alignment horizontal="center" vertical="top" wrapText="1"/>
    </xf>
    <xf numFmtId="49" fontId="26" fillId="5" borderId="1" xfId="0" applyNumberFormat="1" applyFont="1" applyFill="1" applyBorder="1" applyAlignment="1">
      <alignment horizontal="center" vertical="top"/>
    </xf>
    <xf numFmtId="0" fontId="26" fillId="5" borderId="1" xfId="0" applyFont="1" applyFill="1" applyBorder="1" applyAlignment="1">
      <alignment horizontal="center" vertical="top"/>
    </xf>
    <xf numFmtId="3" fontId="26" fillId="5" borderId="1" xfId="0" applyNumberFormat="1" applyFont="1" applyFill="1" applyBorder="1" applyAlignment="1">
      <alignment vertical="top"/>
    </xf>
    <xf numFmtId="177" fontId="26" fillId="5" borderId="1" xfId="0" applyNumberFormat="1" applyFont="1" applyFill="1" applyBorder="1" applyAlignment="1">
      <alignment vertical="top"/>
    </xf>
    <xf numFmtId="49" fontId="26" fillId="5" borderId="62" xfId="0" applyNumberFormat="1" applyFont="1" applyFill="1" applyBorder="1" applyAlignment="1">
      <alignment vertical="top"/>
    </xf>
    <xf numFmtId="49" fontId="26" fillId="5" borderId="70" xfId="0" applyNumberFormat="1" applyFont="1" applyFill="1" applyBorder="1" applyAlignment="1">
      <alignment vertical="top"/>
    </xf>
    <xf numFmtId="184" fontId="26" fillId="5" borderId="70" xfId="0" applyNumberFormat="1" applyFont="1" applyFill="1" applyBorder="1" applyAlignment="1">
      <alignment horizontal="right" vertical="top"/>
    </xf>
    <xf numFmtId="178" fontId="26" fillId="5" borderId="28" xfId="0" applyNumberFormat="1" applyFont="1" applyFill="1" applyBorder="1" applyAlignment="1">
      <alignment horizontal="right" vertical="top"/>
    </xf>
    <xf numFmtId="182" fontId="26" fillId="5" borderId="70" xfId="0" applyNumberFormat="1" applyFont="1" applyFill="1" applyBorder="1" applyAlignment="1">
      <alignment horizontal="right" vertical="top"/>
    </xf>
    <xf numFmtId="188" fontId="26" fillId="5" borderId="70" xfId="0" applyNumberFormat="1" applyFont="1" applyFill="1" applyBorder="1" applyAlignment="1">
      <alignment horizontal="right" vertical="top"/>
    </xf>
    <xf numFmtId="187" fontId="26" fillId="5" borderId="43" xfId="0" applyNumberFormat="1" applyFont="1" applyFill="1" applyBorder="1" applyAlignment="1">
      <alignment vertical="top"/>
    </xf>
    <xf numFmtId="49" fontId="26" fillId="5" borderId="21" xfId="0" applyNumberFormat="1" applyFont="1" applyFill="1" applyBorder="1" applyAlignment="1">
      <alignment horizontal="center" vertical="top"/>
    </xf>
    <xf numFmtId="41" fontId="26" fillId="5" borderId="21" xfId="643" applyFont="1" applyFill="1" applyBorder="1" applyAlignment="1">
      <alignment vertical="top"/>
    </xf>
    <xf numFmtId="176" fontId="26" fillId="5" borderId="21" xfId="0" applyNumberFormat="1" applyFont="1" applyFill="1" applyBorder="1" applyAlignment="1">
      <alignment vertical="top"/>
    </xf>
    <xf numFmtId="9" fontId="26" fillId="5" borderId="21" xfId="1" applyFont="1" applyFill="1" applyBorder="1" applyAlignment="1">
      <alignment vertical="top"/>
    </xf>
    <xf numFmtId="49" fontId="26" fillId="2" borderId="6" xfId="0" applyNumberFormat="1" applyFont="1" applyFill="1" applyBorder="1" applyAlignment="1">
      <alignment horizontal="center" vertical="top"/>
    </xf>
    <xf numFmtId="49" fontId="26" fillId="2" borderId="2" xfId="0" applyNumberFormat="1" applyFont="1" applyFill="1" applyBorder="1" applyAlignment="1">
      <alignment horizontal="center" vertical="top"/>
    </xf>
    <xf numFmtId="0" fontId="26" fillId="2" borderId="2" xfId="0" applyFont="1" applyFill="1" applyBorder="1" applyAlignment="1">
      <alignment horizontal="center" vertical="top"/>
    </xf>
    <xf numFmtId="41" fontId="26" fillId="2" borderId="2" xfId="643" applyFont="1" applyFill="1" applyBorder="1" applyAlignment="1">
      <alignment vertical="top"/>
    </xf>
    <xf numFmtId="176" fontId="26" fillId="2" borderId="2" xfId="0" applyNumberFormat="1" applyFont="1" applyFill="1" applyBorder="1" applyAlignment="1">
      <alignment vertical="top"/>
    </xf>
    <xf numFmtId="9" fontId="26" fillId="2" borderId="2" xfId="1" applyFont="1" applyFill="1" applyBorder="1" applyAlignment="1">
      <alignment vertical="top"/>
    </xf>
    <xf numFmtId="0" fontId="26" fillId="2" borderId="9" xfId="0" applyFont="1" applyFill="1" applyBorder="1" applyAlignment="1">
      <alignment horizontal="center" vertical="top"/>
    </xf>
    <xf numFmtId="182" fontId="26" fillId="2" borderId="16" xfId="0" applyNumberFormat="1" applyFont="1" applyFill="1" applyBorder="1" applyAlignment="1">
      <alignment vertical="top"/>
    </xf>
    <xf numFmtId="49" fontId="26" fillId="2" borderId="12" xfId="0" applyNumberFormat="1" applyFont="1" applyFill="1" applyBorder="1" applyAlignment="1">
      <alignment horizontal="center" vertical="top"/>
    </xf>
    <xf numFmtId="49" fontId="26" fillId="2" borderId="3" xfId="0" applyNumberFormat="1" applyFont="1" applyFill="1" applyBorder="1" applyAlignment="1">
      <alignment horizontal="center" vertical="top"/>
    </xf>
    <xf numFmtId="0" fontId="26" fillId="2" borderId="3" xfId="0" applyFont="1" applyFill="1" applyBorder="1" applyAlignment="1">
      <alignment horizontal="center" vertical="top"/>
    </xf>
    <xf numFmtId="41" fontId="26" fillId="2" borderId="3" xfId="643" applyFont="1" applyFill="1" applyBorder="1" applyAlignment="1">
      <alignment vertical="top"/>
    </xf>
    <xf numFmtId="176" fontId="26" fillId="2" borderId="3" xfId="0" applyNumberFormat="1" applyFont="1" applyFill="1" applyBorder="1" applyAlignment="1">
      <alignment vertical="top"/>
    </xf>
    <xf numFmtId="9" fontId="26" fillId="2" borderId="3" xfId="1" applyFont="1" applyFill="1" applyBorder="1" applyAlignment="1">
      <alignment vertical="top"/>
    </xf>
    <xf numFmtId="0" fontId="26" fillId="2" borderId="55" xfId="0" applyFont="1" applyFill="1" applyBorder="1" applyAlignment="1">
      <alignment vertical="top"/>
    </xf>
    <xf numFmtId="0" fontId="26" fillId="2" borderId="55" xfId="0" applyFont="1" applyFill="1" applyBorder="1" applyAlignment="1">
      <alignment horizontal="center" vertical="top"/>
    </xf>
    <xf numFmtId="182" fontId="26" fillId="2" borderId="60" xfId="0" applyNumberFormat="1" applyFont="1" applyFill="1" applyBorder="1" applyAlignment="1">
      <alignment vertical="top"/>
    </xf>
    <xf numFmtId="0" fontId="66" fillId="0" borderId="0" xfId="0" applyFont="1" applyBorder="1" applyAlignment="1">
      <alignment vertical="center"/>
    </xf>
    <xf numFmtId="3" fontId="65" fillId="0" borderId="0" xfId="0" applyNumberFormat="1" applyFont="1" applyBorder="1" applyAlignment="1">
      <alignment horizontal="right" vertical="center"/>
    </xf>
    <xf numFmtId="0" fontId="65" fillId="0" borderId="48" xfId="0" applyFont="1" applyBorder="1" applyAlignment="1">
      <alignment horizontal="center" vertical="center"/>
    </xf>
    <xf numFmtId="3" fontId="65" fillId="0" borderId="9" xfId="0" applyNumberFormat="1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0" fontId="26" fillId="0" borderId="9" xfId="0" applyFont="1" applyBorder="1" applyAlignment="1">
      <alignment vertical="center"/>
    </xf>
    <xf numFmtId="0" fontId="26" fillId="0" borderId="6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  <xf numFmtId="0" fontId="36" fillId="0" borderId="7" xfId="0" applyFont="1" applyBorder="1" applyAlignment="1">
      <alignment vertical="top"/>
    </xf>
    <xf numFmtId="0" fontId="36" fillId="0" borderId="9" xfId="0" applyFont="1" applyBorder="1" applyAlignment="1">
      <alignment vertical="center"/>
    </xf>
    <xf numFmtId="182" fontId="26" fillId="0" borderId="31" xfId="643" applyNumberFormat="1" applyFont="1" applyBorder="1" applyAlignment="1">
      <alignment horizontal="right" vertical="center"/>
    </xf>
    <xf numFmtId="0" fontId="36" fillId="0" borderId="31" xfId="0" applyFont="1" applyBorder="1" applyAlignment="1">
      <alignment vertical="center"/>
    </xf>
    <xf numFmtId="49" fontId="25" fillId="2" borderId="8" xfId="0" applyNumberFormat="1" applyFont="1" applyFill="1" applyBorder="1" applyAlignment="1">
      <alignment vertical="top"/>
    </xf>
    <xf numFmtId="49" fontId="26" fillId="0" borderId="3" xfId="0" applyNumberFormat="1" applyFont="1" applyBorder="1" applyAlignment="1">
      <alignment horizontal="center" vertical="top"/>
    </xf>
    <xf numFmtId="0" fontId="26" fillId="4" borderId="28" xfId="0" applyFont="1" applyFill="1" applyBorder="1" applyAlignment="1">
      <alignment horizontal="center" vertical="top"/>
    </xf>
    <xf numFmtId="49" fontId="26" fillId="0" borderId="5" xfId="0" applyNumberFormat="1" applyFont="1" applyBorder="1" applyAlignment="1">
      <alignment horizontal="center" vertical="top"/>
    </xf>
    <xf numFmtId="49" fontId="26" fillId="0" borderId="7" xfId="0" applyNumberFormat="1" applyFont="1" applyBorder="1" applyAlignment="1">
      <alignment horizontal="center" vertical="top"/>
    </xf>
    <xf numFmtId="0" fontId="26" fillId="0" borderId="5" xfId="0" applyFont="1" applyBorder="1" applyAlignment="1">
      <alignment vertical="top"/>
    </xf>
    <xf numFmtId="0" fontId="26" fillId="0" borderId="7" xfId="0" applyFont="1" applyBorder="1" applyAlignment="1">
      <alignment vertical="top"/>
    </xf>
    <xf numFmtId="0" fontId="26" fillId="0" borderId="2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3" xfId="0" applyFont="1" applyBorder="1" applyAlignment="1">
      <alignment horizontal="center" vertical="top"/>
    </xf>
    <xf numFmtId="10" fontId="26" fillId="0" borderId="0" xfId="1" applyNumberFormat="1" applyFont="1" applyFill="1" applyBorder="1" applyAlignment="1">
      <alignment horizontal="right" vertical="center"/>
    </xf>
    <xf numFmtId="10" fontId="26" fillId="0" borderId="19" xfId="1" applyNumberFormat="1" applyFont="1" applyFill="1" applyBorder="1" applyAlignment="1">
      <alignment horizontal="right" vertical="center"/>
    </xf>
    <xf numFmtId="0" fontId="26" fillId="0" borderId="67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194" fontId="26" fillId="0" borderId="49" xfId="200" applyNumberFormat="1" applyFont="1" applyBorder="1" applyAlignment="1">
      <alignment horizontal="right" vertical="center"/>
    </xf>
    <xf numFmtId="3" fontId="26" fillId="0" borderId="49" xfId="0" applyNumberFormat="1" applyFont="1" applyBorder="1" applyAlignment="1">
      <alignment horizontal="center" vertical="center"/>
    </xf>
    <xf numFmtId="182" fontId="26" fillId="0" borderId="64" xfId="200" applyNumberFormat="1" applyFont="1" applyBorder="1" applyAlignment="1">
      <alignment horizontal="right" vertical="center"/>
    </xf>
    <xf numFmtId="0" fontId="26" fillId="0" borderId="67" xfId="0" applyFont="1" applyBorder="1" applyAlignment="1">
      <alignment vertical="center"/>
    </xf>
    <xf numFmtId="0" fontId="26" fillId="0" borderId="44" xfId="0" applyFont="1" applyBorder="1" applyAlignment="1">
      <alignment horizontal="left" vertical="center"/>
    </xf>
    <xf numFmtId="192" fontId="26" fillId="0" borderId="46" xfId="200" applyNumberFormat="1" applyFont="1" applyBorder="1" applyAlignment="1">
      <alignment horizontal="right" vertical="center"/>
    </xf>
    <xf numFmtId="191" fontId="26" fillId="0" borderId="31" xfId="646" applyNumberFormat="1" applyFont="1" applyFill="1" applyBorder="1" applyAlignment="1">
      <alignment horizontal="right" vertical="center"/>
    </xf>
    <xf numFmtId="182" fontId="26" fillId="0" borderId="43" xfId="646" applyNumberFormat="1" applyFont="1" applyFill="1" applyBorder="1" applyAlignment="1">
      <alignment horizontal="right" vertical="center"/>
    </xf>
    <xf numFmtId="182" fontId="26" fillId="0" borderId="0" xfId="643" applyNumberFormat="1" applyFont="1" applyBorder="1" applyAlignment="1">
      <alignment horizontal="right" vertical="center"/>
    </xf>
    <xf numFmtId="192" fontId="26" fillId="0" borderId="0" xfId="643" applyNumberFormat="1" applyFont="1" applyBorder="1" applyAlignment="1">
      <alignment horizontal="right" vertical="center"/>
    </xf>
    <xf numFmtId="182" fontId="26" fillId="0" borderId="17" xfId="643" applyNumberFormat="1" applyFont="1" applyBorder="1" applyAlignment="1">
      <alignment horizontal="right" vertical="center"/>
    </xf>
    <xf numFmtId="182" fontId="26" fillId="0" borderId="9" xfId="643" applyNumberFormat="1" applyFont="1" applyBorder="1" applyAlignment="1">
      <alignment horizontal="right" vertical="center"/>
    </xf>
    <xf numFmtId="192" fontId="26" fillId="0" borderId="9" xfId="643" applyNumberFormat="1" applyFont="1" applyBorder="1" applyAlignment="1">
      <alignment horizontal="right" vertical="center"/>
    </xf>
    <xf numFmtId="182" fontId="26" fillId="0" borderId="16" xfId="643" applyNumberFormat="1" applyFont="1" applyBorder="1" applyAlignment="1">
      <alignment horizontal="right" vertical="center"/>
    </xf>
    <xf numFmtId="182" fontId="26" fillId="0" borderId="46" xfId="643" applyNumberFormat="1" applyFont="1" applyBorder="1" applyAlignment="1">
      <alignment horizontal="right" vertical="center"/>
    </xf>
    <xf numFmtId="192" fontId="26" fillId="0" borderId="46" xfId="643" applyNumberFormat="1" applyFont="1" applyBorder="1" applyAlignment="1">
      <alignment horizontal="right" vertical="center"/>
    </xf>
    <xf numFmtId="182" fontId="26" fillId="0" borderId="47" xfId="643" applyNumberFormat="1" applyFont="1" applyBorder="1" applyAlignment="1">
      <alignment horizontal="right" vertical="center"/>
    </xf>
    <xf numFmtId="178" fontId="26" fillId="0" borderId="9" xfId="0" applyNumberFormat="1" applyFont="1" applyFill="1" applyBorder="1" applyAlignment="1">
      <alignment vertical="top"/>
    </xf>
    <xf numFmtId="49" fontId="26" fillId="0" borderId="9" xfId="0" applyNumberFormat="1" applyFont="1" applyFill="1" applyBorder="1" applyAlignment="1">
      <alignment horizontal="right" vertical="top"/>
    </xf>
    <xf numFmtId="178" fontId="26" fillId="0" borderId="9" xfId="0" applyNumberFormat="1" applyFont="1" applyFill="1" applyBorder="1" applyAlignment="1">
      <alignment horizontal="right" vertical="top"/>
    </xf>
    <xf numFmtId="9" fontId="26" fillId="0" borderId="9" xfId="590" applyFont="1" applyFill="1" applyBorder="1" applyAlignment="1">
      <alignment horizontal="right" vertical="top"/>
    </xf>
    <xf numFmtId="182" fontId="26" fillId="0" borderId="9" xfId="0" applyNumberFormat="1" applyFont="1" applyFill="1" applyBorder="1" applyAlignment="1">
      <alignment horizontal="right" vertical="top"/>
    </xf>
    <xf numFmtId="179" fontId="26" fillId="0" borderId="16" xfId="0" applyNumberFormat="1" applyFont="1" applyFill="1" applyBorder="1" applyAlignment="1">
      <alignment vertical="top"/>
    </xf>
    <xf numFmtId="9" fontId="26" fillId="0" borderId="0" xfId="590" applyFont="1" applyFill="1" applyBorder="1" applyAlignment="1">
      <alignment horizontal="right" vertical="top"/>
    </xf>
    <xf numFmtId="197" fontId="26" fillId="0" borderId="0" xfId="0" applyNumberFormat="1" applyFont="1" applyFill="1" applyBorder="1" applyAlignment="1">
      <alignment horizontal="right" vertical="top"/>
    </xf>
    <xf numFmtId="199" fontId="26" fillId="0" borderId="0" xfId="0" applyNumberFormat="1" applyFont="1" applyBorder="1" applyAlignment="1">
      <alignment horizontal="right" vertical="top"/>
    </xf>
    <xf numFmtId="181" fontId="26" fillId="0" borderId="0" xfId="0" applyNumberFormat="1" applyFont="1" applyBorder="1" applyAlignment="1">
      <alignment horizontal="right" vertical="top"/>
    </xf>
    <xf numFmtId="182" fontId="26" fillId="0" borderId="0" xfId="0" applyNumberFormat="1" applyFont="1" applyBorder="1" applyAlignment="1">
      <alignment horizontal="right" vertical="top"/>
    </xf>
    <xf numFmtId="49" fontId="26" fillId="0" borderId="0" xfId="0" applyNumberFormat="1" applyFont="1" applyBorder="1" applyAlignment="1">
      <alignment horizontal="right" vertical="top"/>
    </xf>
    <xf numFmtId="187" fontId="26" fillId="0" borderId="17" xfId="200" applyNumberFormat="1" applyFont="1" applyBorder="1" applyAlignment="1">
      <alignment vertical="top"/>
    </xf>
    <xf numFmtId="178" fontId="26" fillId="0" borderId="9" xfId="0" applyNumberFormat="1" applyFont="1" applyBorder="1" applyAlignment="1">
      <alignment vertical="top"/>
    </xf>
    <xf numFmtId="49" fontId="26" fillId="0" borderId="9" xfId="0" applyNumberFormat="1" applyFont="1" applyBorder="1" applyAlignment="1">
      <alignment horizontal="right" vertical="top"/>
    </xf>
    <xf numFmtId="182" fontId="26" fillId="0" borderId="9" xfId="0" applyNumberFormat="1" applyFont="1" applyBorder="1" applyAlignment="1">
      <alignment horizontal="right" vertical="top"/>
    </xf>
    <xf numFmtId="179" fontId="26" fillId="0" borderId="16" xfId="0" applyNumberFormat="1" applyFont="1" applyBorder="1" applyAlignment="1">
      <alignment vertical="top"/>
    </xf>
    <xf numFmtId="178" fontId="26" fillId="0" borderId="19" xfId="0" applyNumberFormat="1" applyFont="1" applyBorder="1" applyAlignment="1">
      <alignment vertical="top"/>
    </xf>
    <xf numFmtId="49" fontId="26" fillId="0" borderId="19" xfId="0" applyNumberFormat="1" applyFont="1" applyBorder="1" applyAlignment="1">
      <alignment horizontal="right" vertical="top"/>
    </xf>
    <xf numFmtId="10" fontId="26" fillId="0" borderId="19" xfId="590" applyNumberFormat="1" applyFont="1" applyBorder="1" applyAlignment="1">
      <alignment horizontal="right" vertical="top"/>
    </xf>
    <xf numFmtId="182" fontId="26" fillId="0" borderId="19" xfId="0" applyNumberFormat="1" applyFont="1" applyBorder="1" applyAlignment="1">
      <alignment horizontal="right" vertical="top"/>
    </xf>
    <xf numFmtId="179" fontId="26" fillId="0" borderId="25" xfId="0" applyNumberFormat="1" applyFont="1" applyBorder="1" applyAlignment="1">
      <alignment vertical="top"/>
    </xf>
    <xf numFmtId="10" fontId="26" fillId="0" borderId="9" xfId="590" applyNumberFormat="1" applyFont="1" applyBorder="1" applyAlignment="1">
      <alignment horizontal="right" vertical="top"/>
    </xf>
    <xf numFmtId="201" fontId="26" fillId="0" borderId="0" xfId="590" applyNumberFormat="1" applyFont="1" applyBorder="1" applyAlignment="1">
      <alignment horizontal="right" vertical="top"/>
    </xf>
    <xf numFmtId="178" fontId="26" fillId="0" borderId="0" xfId="0" applyNumberFormat="1" applyFont="1" applyBorder="1" applyAlignment="1">
      <alignment vertical="top"/>
    </xf>
    <xf numFmtId="10" fontId="26" fillId="0" borderId="0" xfId="590" applyNumberFormat="1" applyFont="1" applyBorder="1" applyAlignment="1">
      <alignment horizontal="right" vertical="top"/>
    </xf>
    <xf numFmtId="179" fontId="26" fillId="0" borderId="17" xfId="0" applyNumberFormat="1" applyFont="1" applyBorder="1" applyAlignment="1">
      <alignment vertical="top"/>
    </xf>
    <xf numFmtId="177" fontId="26" fillId="0" borderId="0" xfId="590" applyNumberFormat="1" applyFont="1" applyBorder="1" applyAlignment="1">
      <alignment horizontal="right" vertical="top"/>
    </xf>
    <xf numFmtId="41" fontId="26" fillId="0" borderId="0" xfId="643" applyFont="1" applyBorder="1" applyAlignment="1">
      <alignment vertical="top"/>
    </xf>
    <xf numFmtId="49" fontId="26" fillId="0" borderId="11" xfId="0" applyNumberFormat="1" applyFont="1" applyFill="1" applyBorder="1" applyAlignment="1">
      <alignment vertical="top"/>
    </xf>
    <xf numFmtId="49" fontId="26" fillId="0" borderId="19" xfId="0" applyNumberFormat="1" applyFont="1" applyFill="1" applyBorder="1" applyAlignment="1">
      <alignment vertical="top"/>
    </xf>
    <xf numFmtId="193" fontId="26" fillId="0" borderId="19" xfId="0" applyNumberFormat="1" applyFont="1" applyFill="1" applyBorder="1" applyAlignment="1">
      <alignment vertical="top"/>
    </xf>
    <xf numFmtId="178" fontId="26" fillId="0" borderId="19" xfId="0" applyNumberFormat="1" applyFont="1" applyFill="1" applyBorder="1" applyAlignment="1">
      <alignment horizontal="right" vertical="top"/>
    </xf>
    <xf numFmtId="184" fontId="26" fillId="0" borderId="19" xfId="0" applyNumberFormat="1" applyFont="1" applyFill="1" applyBorder="1" applyAlignment="1">
      <alignment horizontal="right" vertical="top"/>
    </xf>
    <xf numFmtId="182" fontId="26" fillId="0" borderId="19" xfId="0" applyNumberFormat="1" applyFont="1" applyFill="1" applyBorder="1" applyAlignment="1">
      <alignment horizontal="right" vertical="top"/>
    </xf>
    <xf numFmtId="188" fontId="26" fillId="0" borderId="19" xfId="0" applyNumberFormat="1" applyFont="1" applyFill="1" applyBorder="1" applyAlignment="1">
      <alignment horizontal="right" vertical="top"/>
    </xf>
    <xf numFmtId="187" fontId="26" fillId="0" borderId="25" xfId="0" applyNumberFormat="1" applyFont="1" applyFill="1" applyBorder="1" applyAlignment="1">
      <alignment vertical="top"/>
    </xf>
    <xf numFmtId="192" fontId="65" fillId="0" borderId="9" xfId="646" applyNumberFormat="1" applyFont="1" applyBorder="1" applyAlignment="1">
      <alignment horizontal="right" vertical="center"/>
    </xf>
    <xf numFmtId="182" fontId="65" fillId="0" borderId="16" xfId="646" applyNumberFormat="1" applyFont="1" applyBorder="1" applyAlignment="1">
      <alignment horizontal="right" vertical="center"/>
    </xf>
    <xf numFmtId="182" fontId="65" fillId="0" borderId="0" xfId="646" applyNumberFormat="1" applyFont="1" applyBorder="1" applyAlignment="1">
      <alignment horizontal="right" vertical="center"/>
    </xf>
    <xf numFmtId="192" fontId="65" fillId="0" borderId="0" xfId="646" applyNumberFormat="1" applyFont="1" applyBorder="1" applyAlignment="1">
      <alignment horizontal="right" vertical="center"/>
    </xf>
    <xf numFmtId="182" fontId="65" fillId="0" borderId="17" xfId="646" applyNumberFormat="1" applyFont="1" applyBorder="1" applyAlignment="1">
      <alignment horizontal="right" vertical="center"/>
    </xf>
    <xf numFmtId="193" fontId="65" fillId="3" borderId="19" xfId="0" applyNumberFormat="1" applyFont="1" applyFill="1" applyBorder="1" applyAlignment="1">
      <alignment vertical="top"/>
    </xf>
    <xf numFmtId="184" fontId="65" fillId="2" borderId="0" xfId="0" applyNumberFormat="1" applyFont="1" applyFill="1" applyBorder="1" applyAlignment="1">
      <alignment horizontal="right" vertical="top"/>
    </xf>
    <xf numFmtId="178" fontId="65" fillId="2" borderId="0" xfId="0" applyNumberFormat="1" applyFont="1" applyFill="1" applyBorder="1" applyAlignment="1">
      <alignment horizontal="right" vertical="top"/>
    </xf>
    <xf numFmtId="182" fontId="65" fillId="2" borderId="0" xfId="0" applyNumberFormat="1" applyFont="1" applyFill="1" applyBorder="1" applyAlignment="1">
      <alignment horizontal="right" vertical="top"/>
    </xf>
    <xf numFmtId="188" fontId="65" fillId="2" borderId="0" xfId="0" applyNumberFormat="1" applyFont="1" applyFill="1" applyBorder="1" applyAlignment="1">
      <alignment horizontal="right" vertical="top"/>
    </xf>
    <xf numFmtId="49" fontId="65" fillId="2" borderId="10" xfId="0" applyNumberFormat="1" applyFont="1" applyFill="1" applyBorder="1" applyAlignment="1">
      <alignment vertical="top"/>
    </xf>
    <xf numFmtId="49" fontId="65" fillId="2" borderId="0" xfId="0" applyNumberFormat="1" applyFont="1" applyFill="1" applyBorder="1" applyAlignment="1">
      <alignment vertical="top"/>
    </xf>
    <xf numFmtId="0" fontId="65" fillId="2" borderId="0" xfId="0" applyFont="1" applyFill="1" applyBorder="1" applyAlignment="1">
      <alignment vertical="top"/>
    </xf>
    <xf numFmtId="193" fontId="65" fillId="2" borderId="0" xfId="0" applyNumberFormat="1" applyFont="1" applyFill="1" applyBorder="1" applyAlignment="1">
      <alignment vertical="top"/>
    </xf>
    <xf numFmtId="197" fontId="65" fillId="2" borderId="0" xfId="0" applyNumberFormat="1" applyFont="1" applyFill="1" applyBorder="1" applyAlignment="1">
      <alignment horizontal="right" vertical="top"/>
    </xf>
    <xf numFmtId="0" fontId="26" fillId="0" borderId="6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  <xf numFmtId="182" fontId="26" fillId="0" borderId="46" xfId="341" applyNumberFormat="1" applyFont="1" applyBorder="1" applyAlignment="1">
      <alignment vertical="top"/>
    </xf>
    <xf numFmtId="41" fontId="26" fillId="0" borderId="4" xfId="200" applyFont="1" applyBorder="1" applyAlignment="1">
      <alignment horizontal="center" vertical="top"/>
    </xf>
    <xf numFmtId="41" fontId="26" fillId="6" borderId="5" xfId="200" applyFont="1" applyFill="1" applyBorder="1" applyAlignment="1">
      <alignment horizontal="center" vertical="top"/>
    </xf>
    <xf numFmtId="41" fontId="27" fillId="0" borderId="74" xfId="756" applyFont="1" applyFill="1" applyBorder="1" applyAlignment="1">
      <alignment vertical="center" wrapText="1"/>
    </xf>
    <xf numFmtId="41" fontId="22" fillId="0" borderId="0" xfId="200" applyFont="1" applyBorder="1"/>
    <xf numFmtId="41" fontId="22" fillId="0" borderId="0" xfId="200" applyFont="1"/>
    <xf numFmtId="41" fontId="26" fillId="0" borderId="26" xfId="200" applyFont="1" applyBorder="1" applyAlignment="1">
      <alignment horizontal="right" vertical="top"/>
    </xf>
    <xf numFmtId="41" fontId="26" fillId="0" borderId="13" xfId="200" applyFont="1" applyBorder="1" applyAlignment="1">
      <alignment horizontal="right" vertical="top"/>
    </xf>
    <xf numFmtId="41" fontId="26" fillId="4" borderId="26" xfId="200" applyFont="1" applyFill="1" applyBorder="1" applyAlignment="1">
      <alignment horizontal="center" vertical="top"/>
    </xf>
    <xf numFmtId="41" fontId="23" fillId="0" borderId="0" xfId="200" applyFont="1"/>
    <xf numFmtId="41" fontId="26" fillId="5" borderId="3" xfId="200" applyFont="1" applyFill="1" applyBorder="1" applyAlignment="1">
      <alignment vertical="top"/>
    </xf>
    <xf numFmtId="41" fontId="26" fillId="5" borderId="5" xfId="200" applyFont="1" applyFill="1" applyBorder="1" applyAlignment="1">
      <alignment vertical="top"/>
    </xf>
    <xf numFmtId="41" fontId="26" fillId="2" borderId="7" xfId="200" applyFont="1" applyFill="1" applyBorder="1" applyAlignment="1">
      <alignment vertical="top"/>
    </xf>
    <xf numFmtId="41" fontId="26" fillId="2" borderId="5" xfId="200" applyFont="1" applyFill="1" applyBorder="1" applyAlignment="1">
      <alignment vertical="top"/>
    </xf>
    <xf numFmtId="41" fontId="26" fillId="5" borderId="21" xfId="200" applyFont="1" applyFill="1" applyBorder="1" applyAlignment="1">
      <alignment vertical="top"/>
    </xf>
    <xf numFmtId="41" fontId="26" fillId="0" borderId="4" xfId="200" applyFont="1" applyFill="1" applyBorder="1" applyAlignment="1">
      <alignment horizontal="right" vertical="top"/>
    </xf>
    <xf numFmtId="41" fontId="26" fillId="5" borderId="1" xfId="200" applyFont="1" applyFill="1" applyBorder="1" applyAlignment="1">
      <alignment horizontal="right" vertical="top"/>
    </xf>
    <xf numFmtId="41" fontId="26" fillId="0" borderId="2" xfId="200" applyFont="1" applyBorder="1" applyAlignment="1">
      <alignment vertical="top"/>
    </xf>
    <xf numFmtId="41" fontId="26" fillId="6" borderId="5" xfId="200" applyFont="1" applyFill="1" applyBorder="1" applyAlignment="1">
      <alignment vertical="top"/>
    </xf>
    <xf numFmtId="41" fontId="26" fillId="0" borderId="7" xfId="200" applyFont="1" applyBorder="1" applyAlignment="1">
      <alignment horizontal="center" vertical="top"/>
    </xf>
    <xf numFmtId="41" fontId="26" fillId="0" borderId="5" xfId="200" applyFont="1" applyBorder="1" applyAlignment="1">
      <alignment horizontal="center" vertical="top"/>
    </xf>
    <xf numFmtId="41" fontId="26" fillId="6" borderId="2" xfId="200" applyFont="1" applyFill="1" applyBorder="1" applyAlignment="1">
      <alignment horizontal="center" vertical="top"/>
    </xf>
    <xf numFmtId="41" fontId="26" fillId="5" borderId="7" xfId="200" applyFont="1" applyFill="1" applyBorder="1" applyAlignment="1">
      <alignment horizontal="center" vertical="top" wrapText="1"/>
    </xf>
    <xf numFmtId="41" fontId="26" fillId="4" borderId="26" xfId="200" applyFont="1" applyFill="1" applyBorder="1" applyAlignment="1">
      <alignment horizontal="center" vertical="top" wrapText="1"/>
    </xf>
    <xf numFmtId="41" fontId="26" fillId="0" borderId="3" xfId="200" applyFont="1" applyBorder="1" applyAlignment="1">
      <alignment horizontal="center" vertical="top"/>
    </xf>
    <xf numFmtId="193" fontId="26" fillId="0" borderId="55" xfId="147" applyNumberFormat="1" applyFont="1" applyBorder="1" applyAlignment="1">
      <alignment horizontal="right" vertical="center"/>
    </xf>
    <xf numFmtId="197" fontId="26" fillId="0" borderId="9" xfId="147" applyNumberFormat="1" applyFont="1" applyBorder="1" applyAlignment="1">
      <alignment horizontal="right" vertical="center"/>
    </xf>
    <xf numFmtId="180" fontId="26" fillId="0" borderId="9" xfId="341" applyNumberFormat="1" applyFont="1" applyBorder="1" applyAlignment="1">
      <alignment vertical="top"/>
    </xf>
    <xf numFmtId="179" fontId="26" fillId="0" borderId="47" xfId="0" applyNumberFormat="1" applyFont="1" applyBorder="1" applyAlignment="1">
      <alignment vertical="top"/>
    </xf>
    <xf numFmtId="182" fontId="26" fillId="0" borderId="46" xfId="0" applyNumberFormat="1" applyFont="1" applyBorder="1" applyAlignment="1">
      <alignment horizontal="right" vertical="top"/>
    </xf>
    <xf numFmtId="189" fontId="26" fillId="0" borderId="46" xfId="145" applyNumberFormat="1" applyFont="1" applyBorder="1" applyAlignment="1">
      <alignment horizontal="right" vertical="top"/>
    </xf>
    <xf numFmtId="49" fontId="26" fillId="0" borderId="46" xfId="0" applyNumberFormat="1" applyFont="1" applyBorder="1" applyAlignment="1">
      <alignment horizontal="right" vertical="top"/>
    </xf>
    <xf numFmtId="178" fontId="26" fillId="0" borderId="46" xfId="0" applyNumberFormat="1" applyFont="1" applyBorder="1" applyAlignment="1">
      <alignment vertical="top"/>
    </xf>
    <xf numFmtId="0" fontId="26" fillId="0" borderId="45" xfId="0" applyFont="1" applyBorder="1" applyAlignment="1">
      <alignment vertical="top"/>
    </xf>
    <xf numFmtId="10" fontId="26" fillId="0" borderId="19" xfId="145" applyNumberFormat="1" applyFont="1" applyBorder="1" applyAlignment="1">
      <alignment horizontal="right" vertical="top"/>
    </xf>
    <xf numFmtId="10" fontId="26" fillId="0" borderId="0" xfId="145" applyNumberFormat="1" applyFont="1" applyBorder="1" applyAlignment="1">
      <alignment horizontal="right" vertical="top"/>
    </xf>
    <xf numFmtId="201" fontId="26" fillId="0" borderId="9" xfId="145" applyNumberFormat="1" applyFont="1" applyBorder="1" applyAlignment="1">
      <alignment horizontal="right" vertical="top"/>
    </xf>
    <xf numFmtId="10" fontId="26" fillId="0" borderId="9" xfId="145" applyNumberFormat="1" applyFont="1" applyBorder="1" applyAlignment="1">
      <alignment horizontal="right" vertical="top"/>
    </xf>
    <xf numFmtId="10" fontId="26" fillId="0" borderId="0" xfId="145" applyNumberFormat="1" applyFont="1" applyFill="1" applyBorder="1" applyAlignment="1">
      <alignment horizontal="right" vertical="top"/>
    </xf>
    <xf numFmtId="201" fontId="26" fillId="0" borderId="9" xfId="145" applyNumberFormat="1" applyFont="1" applyFill="1" applyBorder="1" applyAlignment="1">
      <alignment horizontal="right" vertical="top"/>
    </xf>
    <xf numFmtId="10" fontId="26" fillId="0" borderId="9" xfId="145" applyNumberFormat="1" applyFont="1" applyFill="1" applyBorder="1" applyAlignment="1">
      <alignment horizontal="right" vertical="top"/>
    </xf>
    <xf numFmtId="179" fontId="26" fillId="0" borderId="25" xfId="0" applyNumberFormat="1" applyFont="1" applyFill="1" applyBorder="1" applyAlignment="1">
      <alignment vertical="top"/>
    </xf>
    <xf numFmtId="10" fontId="26" fillId="0" borderId="19" xfId="145" applyNumberFormat="1" applyFont="1" applyFill="1" applyBorder="1" applyAlignment="1">
      <alignment horizontal="right" vertical="top"/>
    </xf>
    <xf numFmtId="178" fontId="26" fillId="0" borderId="19" xfId="0" applyNumberFormat="1" applyFont="1" applyFill="1" applyBorder="1" applyAlignment="1">
      <alignment vertical="top"/>
    </xf>
    <xf numFmtId="9" fontId="26" fillId="0" borderId="0" xfId="145" applyFont="1" applyFill="1" applyBorder="1" applyAlignment="1">
      <alignment horizontal="right" vertical="top"/>
    </xf>
    <xf numFmtId="9" fontId="26" fillId="0" borderId="9" xfId="145" applyFont="1" applyFill="1" applyBorder="1" applyAlignment="1">
      <alignment horizontal="right" vertical="top"/>
    </xf>
    <xf numFmtId="182" fontId="26" fillId="0" borderId="17" xfId="341" applyNumberFormat="1" applyFont="1" applyBorder="1" applyAlignment="1">
      <alignment horizontal="right" vertical="top"/>
    </xf>
    <xf numFmtId="3" fontId="26" fillId="0" borderId="0" xfId="0" applyNumberFormat="1" applyFont="1" applyBorder="1" applyAlignment="1">
      <alignment horizontal="right" vertical="top"/>
    </xf>
    <xf numFmtId="194" fontId="26" fillId="0" borderId="0" xfId="341" applyNumberFormat="1" applyFont="1" applyBorder="1" applyAlignment="1">
      <alignment horizontal="right" vertical="top"/>
    </xf>
    <xf numFmtId="182" fontId="26" fillId="0" borderId="0" xfId="341" applyNumberFormat="1" applyFont="1" applyBorder="1" applyAlignment="1">
      <alignment vertical="top"/>
    </xf>
    <xf numFmtId="0" fontId="26" fillId="0" borderId="24" xfId="0" applyFont="1" applyBorder="1" applyAlignment="1">
      <alignment horizontal="center" vertical="top"/>
    </xf>
    <xf numFmtId="182" fontId="26" fillId="0" borderId="43" xfId="341" applyNumberFormat="1" applyFont="1" applyBorder="1" applyAlignment="1">
      <alignment horizontal="right" vertical="top"/>
    </xf>
    <xf numFmtId="3" fontId="26" fillId="0" borderId="31" xfId="0" applyNumberFormat="1" applyFont="1" applyBorder="1" applyAlignment="1">
      <alignment horizontal="right" vertical="top"/>
    </xf>
    <xf numFmtId="194" fontId="26" fillId="0" borderId="31" xfId="341" applyNumberFormat="1" applyFont="1" applyBorder="1" applyAlignment="1">
      <alignment horizontal="right" vertical="top"/>
    </xf>
    <xf numFmtId="0" fontId="26" fillId="0" borderId="31" xfId="0" applyFont="1" applyBorder="1" applyAlignment="1">
      <alignment horizontal="center" vertical="top"/>
    </xf>
    <xf numFmtId="182" fontId="26" fillId="0" borderId="31" xfId="341" applyNumberFormat="1" applyFont="1" applyBorder="1" applyAlignment="1">
      <alignment vertical="top"/>
    </xf>
    <xf numFmtId="0" fontId="26" fillId="0" borderId="42" xfId="0" applyFont="1" applyBorder="1" applyAlignment="1">
      <alignment horizontal="center" vertical="top"/>
    </xf>
    <xf numFmtId="41" fontId="36" fillId="0" borderId="13" xfId="200" applyFont="1" applyBorder="1" applyAlignment="1">
      <alignment vertical="top"/>
    </xf>
    <xf numFmtId="41" fontId="28" fillId="0" borderId="125" xfId="756" applyFont="1" applyFill="1" applyBorder="1" applyAlignment="1">
      <alignment vertical="center" wrapText="1"/>
    </xf>
    <xf numFmtId="41" fontId="28" fillId="0" borderId="74" xfId="756" applyFont="1" applyFill="1" applyBorder="1">
      <alignment vertical="center"/>
    </xf>
    <xf numFmtId="0" fontId="0" fillId="0" borderId="0" xfId="0"/>
    <xf numFmtId="0" fontId="22" fillId="0" borderId="0" xfId="0" applyFont="1"/>
    <xf numFmtId="41" fontId="26" fillId="4" borderId="7" xfId="0" applyNumberFormat="1" applyFont="1" applyFill="1" applyBorder="1" applyAlignment="1">
      <alignment horizontal="right" vertical="center"/>
    </xf>
    <xf numFmtId="41" fontId="26" fillId="4" borderId="7" xfId="200" applyFont="1" applyFill="1" applyBorder="1" applyAlignment="1">
      <alignment horizontal="right" vertical="center"/>
    </xf>
    <xf numFmtId="41" fontId="26" fillId="0" borderId="26" xfId="200" applyFont="1" applyBorder="1" applyAlignment="1">
      <alignment horizontal="right" vertical="center"/>
    </xf>
    <xf numFmtId="41" fontId="26" fillId="0" borderId="1" xfId="0" applyNumberFormat="1" applyFont="1" applyBorder="1" applyAlignment="1">
      <alignment horizontal="right" vertical="center"/>
    </xf>
    <xf numFmtId="41" fontId="26" fillId="0" borderId="1" xfId="200" applyFont="1" applyBorder="1" applyAlignment="1">
      <alignment horizontal="right" vertical="center"/>
    </xf>
    <xf numFmtId="41" fontId="26" fillId="0" borderId="7" xfId="0" applyNumberFormat="1" applyFont="1" applyBorder="1" applyAlignment="1">
      <alignment horizontal="right" vertical="center"/>
    </xf>
    <xf numFmtId="41" fontId="26" fillId="0" borderId="7" xfId="200" applyFont="1" applyBorder="1" applyAlignment="1">
      <alignment horizontal="right" vertical="center"/>
    </xf>
    <xf numFmtId="0" fontId="26" fillId="0" borderId="5" xfId="0" applyFont="1" applyBorder="1" applyAlignment="1">
      <alignment horizontal="center" vertical="center"/>
    </xf>
    <xf numFmtId="41" fontId="26" fillId="0" borderId="5" xfId="200" applyFont="1" applyBorder="1" applyAlignment="1">
      <alignment horizontal="right" vertical="center"/>
    </xf>
    <xf numFmtId="41" fontId="26" fillId="0" borderId="26" xfId="0" applyNumberFormat="1" applyFont="1" applyBorder="1" applyAlignment="1">
      <alignment horizontal="right" vertical="center"/>
    </xf>
    <xf numFmtId="41" fontId="26" fillId="0" borderId="5" xfId="200" applyFont="1" applyBorder="1" applyAlignment="1">
      <alignment vertical="center"/>
    </xf>
    <xf numFmtId="41" fontId="26" fillId="0" borderId="3" xfId="200" applyFont="1" applyBorder="1" applyAlignment="1">
      <alignment horizontal="right"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/>
    <xf numFmtId="41" fontId="26" fillId="0" borderId="13" xfId="0" applyNumberFormat="1" applyFont="1" applyBorder="1" applyAlignment="1">
      <alignment horizontal="center" vertical="center"/>
    </xf>
    <xf numFmtId="178" fontId="26" fillId="4" borderId="26" xfId="0" applyNumberFormat="1" applyFont="1" applyFill="1" applyBorder="1" applyAlignment="1">
      <alignment vertical="center"/>
    </xf>
    <xf numFmtId="49" fontId="26" fillId="0" borderId="12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vertical="top"/>
    </xf>
    <xf numFmtId="178" fontId="26" fillId="0" borderId="46" xfId="0" applyNumberFormat="1" applyFont="1" applyFill="1" applyBorder="1" applyAlignment="1">
      <alignment horizontal="right" vertical="center"/>
    </xf>
    <xf numFmtId="0" fontId="23" fillId="0" borderId="0" xfId="0" applyFont="1"/>
    <xf numFmtId="0" fontId="36" fillId="0" borderId="7" xfId="0" applyFont="1" applyBorder="1" applyAlignment="1">
      <alignment vertical="top"/>
    </xf>
    <xf numFmtId="41" fontId="26" fillId="0" borderId="4" xfId="200" applyFont="1" applyBorder="1" applyAlignment="1">
      <alignment vertical="top"/>
    </xf>
    <xf numFmtId="41" fontId="26" fillId="0" borderId="4" xfId="200" applyFont="1" applyBorder="1" applyAlignment="1">
      <alignment horizontal="right" vertical="center"/>
    </xf>
    <xf numFmtId="41" fontId="26" fillId="0" borderId="7" xfId="0" applyNumberFormat="1" applyFont="1" applyBorder="1" applyAlignment="1">
      <alignment horizontal="right" vertical="top"/>
    </xf>
    <xf numFmtId="41" fontId="26" fillId="0" borderId="7" xfId="200" applyFont="1" applyBorder="1" applyAlignment="1">
      <alignment horizontal="right" vertical="top"/>
    </xf>
    <xf numFmtId="41" fontId="26" fillId="0" borderId="21" xfId="200" applyFont="1" applyBorder="1" applyAlignment="1">
      <alignment horizontal="right" vertical="center"/>
    </xf>
    <xf numFmtId="0" fontId="36" fillId="0" borderId="55" xfId="0" applyFont="1" applyBorder="1" applyAlignment="1">
      <alignment vertical="center"/>
    </xf>
    <xf numFmtId="41" fontId="26" fillId="0" borderId="13" xfId="0" applyNumberFormat="1" applyFont="1" applyBorder="1" applyAlignment="1">
      <alignment horizontal="right" vertical="center"/>
    </xf>
    <xf numFmtId="41" fontId="26" fillId="0" borderId="13" xfId="200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6" fillId="0" borderId="7" xfId="0" applyFont="1" applyBorder="1" applyAlignment="1">
      <alignment vertical="top"/>
    </xf>
    <xf numFmtId="178" fontId="26" fillId="0" borderId="7" xfId="0" applyNumberFormat="1" applyFont="1" applyBorder="1" applyAlignment="1">
      <alignment vertical="top"/>
    </xf>
    <xf numFmtId="178" fontId="26" fillId="0" borderId="5" xfId="0" applyNumberFormat="1" applyFont="1" applyBorder="1" applyAlignment="1">
      <alignment vertical="top"/>
    </xf>
    <xf numFmtId="0" fontId="26" fillId="0" borderId="61" xfId="0" applyFont="1" applyBorder="1" applyAlignment="1">
      <alignment vertical="top"/>
    </xf>
    <xf numFmtId="0" fontId="26" fillId="6" borderId="51" xfId="0" applyFont="1" applyFill="1" applyBorder="1" applyAlignment="1">
      <alignment vertical="top"/>
    </xf>
    <xf numFmtId="0" fontId="26" fillId="6" borderId="49" xfId="0" applyFont="1" applyFill="1" applyBorder="1" applyAlignment="1">
      <alignment vertical="top"/>
    </xf>
    <xf numFmtId="182" fontId="26" fillId="6" borderId="64" xfId="0" applyNumberFormat="1" applyFont="1" applyFill="1" applyBorder="1" applyAlignment="1">
      <alignment vertical="top"/>
    </xf>
    <xf numFmtId="0" fontId="26" fillId="0" borderId="10" xfId="0" applyFont="1" applyBorder="1" applyAlignment="1">
      <alignment vertical="top"/>
    </xf>
    <xf numFmtId="0" fontId="26" fillId="0" borderId="0" xfId="0" applyFont="1" applyBorder="1" applyAlignment="1">
      <alignment vertical="top"/>
    </xf>
    <xf numFmtId="176" fontId="26" fillId="0" borderId="0" xfId="0" applyNumberFormat="1" applyFont="1" applyFill="1" applyBorder="1" applyAlignment="1">
      <alignment vertical="top"/>
    </xf>
    <xf numFmtId="41" fontId="26" fillId="0" borderId="0" xfId="200" applyFont="1" applyAlignment="1">
      <alignment vertical="center"/>
    </xf>
    <xf numFmtId="41" fontId="26" fillId="0" borderId="5" xfId="200" applyFont="1" applyFill="1" applyBorder="1" applyAlignment="1">
      <alignment horizontal="right" vertical="top"/>
    </xf>
    <xf numFmtId="0" fontId="26" fillId="0" borderId="8" xfId="0" applyFont="1" applyBorder="1" applyAlignment="1">
      <alignment vertical="top"/>
    </xf>
    <xf numFmtId="0" fontId="26" fillId="0" borderId="9" xfId="0" applyFont="1" applyBorder="1" applyAlignment="1">
      <alignment vertical="top"/>
    </xf>
    <xf numFmtId="176" fontId="26" fillId="0" borderId="9" xfId="0" applyNumberFormat="1" applyFont="1" applyFill="1" applyBorder="1" applyAlignment="1">
      <alignment vertical="top"/>
    </xf>
    <xf numFmtId="0" fontId="26" fillId="0" borderId="11" xfId="0" applyFont="1" applyBorder="1" applyAlignment="1">
      <alignment vertical="top"/>
    </xf>
    <xf numFmtId="0" fontId="26" fillId="0" borderId="19" xfId="0" applyFont="1" applyBorder="1" applyAlignment="1">
      <alignment vertical="top"/>
    </xf>
    <xf numFmtId="176" fontId="26" fillId="0" borderId="19" xfId="0" applyNumberFormat="1" applyFont="1" applyFill="1" applyBorder="1" applyAlignment="1">
      <alignment vertical="top"/>
    </xf>
    <xf numFmtId="0" fontId="26" fillId="0" borderId="49" xfId="0" applyFont="1" applyBorder="1" applyAlignment="1">
      <alignment vertical="top"/>
    </xf>
    <xf numFmtId="0" fontId="26" fillId="0" borderId="9" xfId="0" applyFont="1" applyBorder="1" applyAlignment="1">
      <alignment horizontal="center" vertical="top"/>
    </xf>
    <xf numFmtId="0" fontId="26" fillId="0" borderId="0" xfId="0" applyFont="1" applyBorder="1" applyAlignment="1">
      <alignment horizontal="center" vertical="top"/>
    </xf>
    <xf numFmtId="41" fontId="26" fillId="0" borderId="3" xfId="200" applyFont="1" applyFill="1" applyBorder="1" applyAlignment="1">
      <alignment horizontal="right" vertical="top"/>
    </xf>
    <xf numFmtId="178" fontId="26" fillId="0" borderId="0" xfId="0" applyNumberFormat="1" applyFont="1" applyFill="1" applyBorder="1" applyAlignment="1">
      <alignment horizontal="right" vertical="top"/>
    </xf>
    <xf numFmtId="0" fontId="26" fillId="5" borderId="70" xfId="0" applyFont="1" applyFill="1" applyBorder="1" applyAlignment="1">
      <alignment vertical="top"/>
    </xf>
    <xf numFmtId="0" fontId="26" fillId="5" borderId="41" xfId="0" applyFont="1" applyFill="1" applyBorder="1" applyAlignment="1">
      <alignment vertical="top"/>
    </xf>
    <xf numFmtId="0" fontId="26" fillId="5" borderId="54" xfId="0" applyFont="1" applyFill="1" applyBorder="1" applyAlignment="1">
      <alignment vertical="top"/>
    </xf>
    <xf numFmtId="182" fontId="26" fillId="5" borderId="57" xfId="0" applyNumberFormat="1" applyFont="1" applyFill="1" applyBorder="1" applyAlignment="1">
      <alignment vertical="top"/>
    </xf>
    <xf numFmtId="41" fontId="26" fillId="4" borderId="26" xfId="0" applyNumberFormat="1" applyFont="1" applyFill="1" applyBorder="1" applyAlignment="1">
      <alignment horizontal="center" vertical="center"/>
    </xf>
    <xf numFmtId="178" fontId="26" fillId="5" borderId="4" xfId="0" applyNumberFormat="1" applyFont="1" applyFill="1" applyBorder="1" applyAlignment="1">
      <alignment vertical="center"/>
    </xf>
    <xf numFmtId="178" fontId="26" fillId="0" borderId="7" xfId="0" applyNumberFormat="1" applyFont="1" applyBorder="1" applyAlignment="1">
      <alignment vertical="center"/>
    </xf>
    <xf numFmtId="178" fontId="26" fillId="0" borderId="4" xfId="0" applyNumberFormat="1" applyFont="1" applyBorder="1" applyAlignment="1">
      <alignment vertical="center"/>
    </xf>
    <xf numFmtId="0" fontId="26" fillId="0" borderId="8" xfId="0" applyFont="1" applyBorder="1" applyAlignment="1">
      <alignment vertical="center"/>
    </xf>
    <xf numFmtId="178" fontId="26" fillId="0" borderId="5" xfId="0" applyNumberFormat="1" applyFont="1" applyBorder="1" applyAlignment="1">
      <alignment vertical="center"/>
    </xf>
    <xf numFmtId="41" fontId="26" fillId="0" borderId="7" xfId="643" applyFont="1" applyBorder="1" applyAlignment="1">
      <alignment vertical="top"/>
    </xf>
    <xf numFmtId="41" fontId="26" fillId="0" borderId="5" xfId="643" applyFont="1" applyBorder="1" applyAlignment="1">
      <alignment vertical="top"/>
    </xf>
    <xf numFmtId="178" fontId="26" fillId="6" borderId="5" xfId="0" applyNumberFormat="1" applyFont="1" applyFill="1" applyBorder="1" applyAlignment="1">
      <alignment vertical="top"/>
    </xf>
    <xf numFmtId="41" fontId="26" fillId="6" borderId="5" xfId="643" applyFont="1" applyFill="1" applyBorder="1" applyAlignment="1">
      <alignment vertical="top"/>
    </xf>
    <xf numFmtId="0" fontId="26" fillId="6" borderId="8" xfId="0" applyFont="1" applyFill="1" applyBorder="1" applyAlignment="1">
      <alignment vertical="center"/>
    </xf>
    <xf numFmtId="178" fontId="26" fillId="6" borderId="9" xfId="0" applyNumberFormat="1" applyFont="1" applyFill="1" applyBorder="1" applyAlignment="1">
      <alignment vertical="center"/>
    </xf>
    <xf numFmtId="178" fontId="26" fillId="6" borderId="9" xfId="0" applyNumberFormat="1" applyFont="1" applyFill="1" applyBorder="1" applyAlignment="1">
      <alignment horizontal="right" vertical="center"/>
    </xf>
    <xf numFmtId="182" fontId="26" fillId="6" borderId="9" xfId="0" applyNumberFormat="1" applyFont="1" applyFill="1" applyBorder="1" applyAlignment="1">
      <alignment horizontal="right" vertical="center"/>
    </xf>
    <xf numFmtId="49" fontId="26" fillId="6" borderId="9" xfId="0" applyNumberFormat="1" applyFont="1" applyFill="1" applyBorder="1" applyAlignment="1">
      <alignment horizontal="right" vertical="center"/>
    </xf>
    <xf numFmtId="179" fontId="26" fillId="6" borderId="16" xfId="0" applyNumberFormat="1" applyFont="1" applyFill="1" applyBorder="1" applyAlignment="1">
      <alignment vertical="center"/>
    </xf>
    <xf numFmtId="0" fontId="26" fillId="0" borderId="61" xfId="0" applyFont="1" applyBorder="1" applyAlignment="1">
      <alignment vertical="center"/>
    </xf>
    <xf numFmtId="41" fontId="26" fillId="0" borderId="1" xfId="0" applyNumberFormat="1" applyFont="1" applyBorder="1" applyAlignment="1">
      <alignment horizontal="right" vertical="top"/>
    </xf>
    <xf numFmtId="0" fontId="26" fillId="0" borderId="10" xfId="0" applyFont="1" applyFill="1" applyBorder="1" applyAlignment="1">
      <alignment vertical="top"/>
    </xf>
    <xf numFmtId="0" fontId="26" fillId="0" borderId="0" xfId="0" applyFont="1" applyFill="1" applyBorder="1" applyAlignment="1">
      <alignment vertical="top"/>
    </xf>
    <xf numFmtId="0" fontId="26" fillId="0" borderId="51" xfId="0" applyFont="1" applyBorder="1" applyAlignment="1">
      <alignment vertical="top"/>
    </xf>
    <xf numFmtId="0" fontId="26" fillId="0" borderId="8" xfId="0" applyFont="1" applyBorder="1" applyAlignment="1">
      <alignment horizontal="left" vertical="top"/>
    </xf>
    <xf numFmtId="0" fontId="26" fillId="0" borderId="9" xfId="0" applyFont="1" applyBorder="1" applyAlignment="1">
      <alignment horizontal="left" vertical="top"/>
    </xf>
    <xf numFmtId="0" fontId="26" fillId="0" borderId="10" xfId="0" applyFont="1" applyBorder="1" applyAlignment="1">
      <alignment horizontal="left" vertical="top"/>
    </xf>
    <xf numFmtId="0" fontId="26" fillId="0" borderId="0" xfId="0" applyFont="1" applyBorder="1" applyAlignment="1">
      <alignment horizontal="left" vertical="top"/>
    </xf>
    <xf numFmtId="41" fontId="26" fillId="4" borderId="26" xfId="0" applyNumberFormat="1" applyFont="1" applyFill="1" applyBorder="1" applyAlignment="1">
      <alignment horizontal="center" vertical="top"/>
    </xf>
    <xf numFmtId="0" fontId="26" fillId="0" borderId="42" xfId="710" applyFont="1" applyBorder="1" applyAlignment="1">
      <alignment horizontal="left" vertical="top"/>
    </xf>
    <xf numFmtId="0" fontId="26" fillId="0" borderId="70" xfId="710" applyFont="1" applyBorder="1" applyAlignment="1">
      <alignment vertical="top"/>
    </xf>
    <xf numFmtId="0" fontId="26" fillId="0" borderId="70" xfId="710" applyFont="1" applyBorder="1" applyAlignment="1">
      <alignment horizontal="center" vertical="top"/>
    </xf>
    <xf numFmtId="177" fontId="26" fillId="0" borderId="70" xfId="643" applyNumberFormat="1" applyFont="1" applyBorder="1" applyAlignment="1">
      <alignment horizontal="right" vertical="top"/>
    </xf>
    <xf numFmtId="187" fontId="26" fillId="0" borderId="70" xfId="643" applyNumberFormat="1" applyFont="1" applyBorder="1" applyAlignment="1">
      <alignment horizontal="right" vertical="top"/>
    </xf>
    <xf numFmtId="187" fontId="26" fillId="0" borderId="70" xfId="710" applyNumberFormat="1" applyFont="1" applyBorder="1" applyAlignment="1">
      <alignment vertical="top"/>
    </xf>
    <xf numFmtId="3" fontId="26" fillId="0" borderId="70" xfId="710" applyNumberFormat="1" applyFont="1" applyBorder="1" applyAlignment="1">
      <alignment horizontal="right" vertical="top"/>
    </xf>
    <xf numFmtId="41" fontId="26" fillId="0" borderId="13" xfId="0" applyNumberFormat="1" applyFont="1" applyBorder="1" applyAlignment="1">
      <alignment horizontal="right" vertical="top"/>
    </xf>
    <xf numFmtId="41" fontId="26" fillId="0" borderId="26" xfId="0" applyNumberFormat="1" applyFont="1" applyBorder="1" applyAlignment="1">
      <alignment horizontal="right" vertical="top"/>
    </xf>
    <xf numFmtId="41" fontId="26" fillId="4" borderId="26" xfId="643" applyFont="1" applyFill="1" applyBorder="1" applyAlignment="1">
      <alignment horizontal="center" vertical="top" wrapText="1"/>
    </xf>
    <xf numFmtId="41" fontId="26" fillId="5" borderId="7" xfId="643" applyFont="1" applyFill="1" applyBorder="1" applyAlignment="1">
      <alignment horizontal="center" vertical="top" wrapText="1"/>
    </xf>
    <xf numFmtId="41" fontId="26" fillId="6" borderId="5" xfId="643" applyFont="1" applyFill="1" applyBorder="1" applyAlignment="1">
      <alignment horizontal="center" vertical="top" wrapText="1"/>
    </xf>
    <xf numFmtId="0" fontId="26" fillId="6" borderId="49" xfId="0" applyFont="1" applyFill="1" applyBorder="1" applyAlignment="1">
      <alignment horizontal="center" vertical="top"/>
    </xf>
    <xf numFmtId="41" fontId="26" fillId="0" borderId="5" xfId="643" applyFont="1" applyBorder="1" applyAlignment="1">
      <alignment horizontal="center" vertical="top" wrapText="1"/>
    </xf>
    <xf numFmtId="182" fontId="26" fillId="3" borderId="16" xfId="0" applyNumberFormat="1" applyFont="1" applyFill="1" applyBorder="1" applyAlignment="1">
      <alignment vertical="top"/>
    </xf>
    <xf numFmtId="41" fontId="26" fillId="0" borderId="7" xfId="643" applyFont="1" applyBorder="1" applyAlignment="1">
      <alignment horizontal="center" vertical="top" wrapText="1"/>
    </xf>
    <xf numFmtId="182" fontId="26" fillId="3" borderId="17" xfId="0" applyNumberFormat="1" applyFont="1" applyFill="1" applyBorder="1" applyAlignment="1">
      <alignment vertical="top"/>
    </xf>
    <xf numFmtId="182" fontId="26" fillId="0" borderId="49" xfId="0" applyNumberFormat="1" applyFont="1" applyBorder="1" applyAlignment="1">
      <alignment vertical="top"/>
    </xf>
    <xf numFmtId="0" fontId="26" fillId="0" borderId="9" xfId="0" applyFont="1" applyFill="1" applyBorder="1" applyAlignment="1">
      <alignment vertical="top"/>
    </xf>
    <xf numFmtId="0" fontId="26" fillId="0" borderId="9" xfId="0" applyFont="1" applyFill="1" applyBorder="1" applyAlignment="1">
      <alignment horizontal="center" vertical="top"/>
    </xf>
    <xf numFmtId="182" fontId="26" fillId="0" borderId="9" xfId="0" applyNumberFormat="1" applyFont="1" applyFill="1" applyBorder="1" applyAlignment="1">
      <alignment vertical="top"/>
    </xf>
    <xf numFmtId="182" fontId="26" fillId="0" borderId="16" xfId="0" applyNumberFormat="1" applyFont="1" applyFill="1" applyBorder="1" applyAlignment="1">
      <alignment vertical="top"/>
    </xf>
    <xf numFmtId="41" fontId="26" fillId="0" borderId="4" xfId="643" applyFont="1" applyBorder="1" applyAlignment="1">
      <alignment horizontal="center" vertical="top" wrapText="1"/>
    </xf>
    <xf numFmtId="0" fontId="26" fillId="0" borderId="8" xfId="0" applyFont="1" applyFill="1" applyBorder="1" applyAlignment="1">
      <alignment vertical="top"/>
    </xf>
    <xf numFmtId="201" fontId="26" fillId="0" borderId="9" xfId="590" applyNumberFormat="1" applyFont="1" applyFill="1" applyBorder="1" applyAlignment="1">
      <alignment vertical="top"/>
    </xf>
    <xf numFmtId="0" fontId="26" fillId="0" borderId="0" xfId="0" applyFont="1" applyFill="1" applyBorder="1" applyAlignment="1">
      <alignment horizontal="center" vertical="top"/>
    </xf>
    <xf numFmtId="177" fontId="26" fillId="0" borderId="0" xfId="590" applyNumberFormat="1" applyFont="1" applyFill="1" applyBorder="1" applyAlignment="1">
      <alignment vertical="top"/>
    </xf>
    <xf numFmtId="182" fontId="26" fillId="0" borderId="0" xfId="0" applyNumberFormat="1" applyFont="1" applyFill="1" applyBorder="1" applyAlignment="1">
      <alignment vertical="top"/>
    </xf>
    <xf numFmtId="182" fontId="26" fillId="0" borderId="17" xfId="0" applyNumberFormat="1" applyFont="1" applyFill="1" applyBorder="1" applyAlignment="1">
      <alignment vertical="top"/>
    </xf>
    <xf numFmtId="10" fontId="26" fillId="0" borderId="0" xfId="590" applyNumberFormat="1" applyFont="1" applyFill="1" applyBorder="1" applyAlignment="1">
      <alignment vertical="top"/>
    </xf>
    <xf numFmtId="0" fontId="26" fillId="0" borderId="11" xfId="0" applyFont="1" applyFill="1" applyBorder="1" applyAlignment="1">
      <alignment vertical="top"/>
    </xf>
    <xf numFmtId="0" fontId="26" fillId="0" borderId="19" xfId="0" applyFont="1" applyFill="1" applyBorder="1" applyAlignment="1">
      <alignment vertical="top"/>
    </xf>
    <xf numFmtId="0" fontId="26" fillId="0" borderId="19" xfId="0" applyFont="1" applyFill="1" applyBorder="1" applyAlignment="1">
      <alignment horizontal="center" vertical="top"/>
    </xf>
    <xf numFmtId="10" fontId="26" fillId="0" borderId="19" xfId="590" applyNumberFormat="1" applyFont="1" applyFill="1" applyBorder="1" applyAlignment="1">
      <alignment vertical="top"/>
    </xf>
    <xf numFmtId="182" fontId="26" fillId="0" borderId="25" xfId="0" applyNumberFormat="1" applyFont="1" applyFill="1" applyBorder="1" applyAlignment="1">
      <alignment vertical="top"/>
    </xf>
    <xf numFmtId="181" fontId="26" fillId="0" borderId="0" xfId="0" applyNumberFormat="1" applyFont="1" applyFill="1" applyBorder="1" applyAlignment="1">
      <alignment vertical="top"/>
    </xf>
    <xf numFmtId="183" fontId="26" fillId="0" borderId="0" xfId="0" applyNumberFormat="1" applyFont="1" applyFill="1" applyBorder="1" applyAlignment="1">
      <alignment vertical="top"/>
    </xf>
    <xf numFmtId="181" fontId="26" fillId="0" borderId="0" xfId="0" applyNumberFormat="1" applyFont="1" applyBorder="1" applyAlignment="1">
      <alignment vertical="top"/>
    </xf>
    <xf numFmtId="182" fontId="26" fillId="0" borderId="0" xfId="0" applyNumberFormat="1" applyFont="1" applyBorder="1" applyAlignment="1">
      <alignment vertical="top"/>
    </xf>
    <xf numFmtId="0" fontId="26" fillId="6" borderId="8" xfId="0" applyFont="1" applyFill="1" applyBorder="1" applyAlignment="1">
      <alignment vertical="top"/>
    </xf>
    <xf numFmtId="181" fontId="26" fillId="6" borderId="9" xfId="0" applyNumberFormat="1" applyFont="1" applyFill="1" applyBorder="1" applyAlignment="1">
      <alignment vertical="top"/>
    </xf>
    <xf numFmtId="0" fontId="26" fillId="6" borderId="9" xfId="0" applyFont="1" applyFill="1" applyBorder="1" applyAlignment="1">
      <alignment horizontal="center" vertical="top"/>
    </xf>
    <xf numFmtId="183" fontId="26" fillId="6" borderId="9" xfId="0" applyNumberFormat="1" applyFont="1" applyFill="1" applyBorder="1" applyAlignment="1">
      <alignment vertical="top"/>
    </xf>
    <xf numFmtId="182" fontId="26" fillId="6" borderId="9" xfId="0" applyNumberFormat="1" applyFont="1" applyFill="1" applyBorder="1" applyAlignment="1">
      <alignment vertical="top"/>
    </xf>
    <xf numFmtId="182" fontId="26" fillId="6" borderId="16" xfId="0" applyNumberFormat="1" applyFont="1" applyFill="1" applyBorder="1" applyAlignment="1">
      <alignment vertical="top"/>
    </xf>
    <xf numFmtId="41" fontId="26" fillId="0" borderId="2" xfId="643" applyFont="1" applyBorder="1" applyAlignment="1">
      <alignment vertical="top"/>
    </xf>
    <xf numFmtId="183" fontId="26" fillId="0" borderId="9" xfId="0" applyNumberFormat="1" applyFont="1" applyFill="1" applyBorder="1" applyAlignment="1">
      <alignment vertical="top"/>
    </xf>
    <xf numFmtId="183" fontId="26" fillId="0" borderId="0" xfId="0" applyNumberFormat="1" applyFont="1" applyBorder="1" applyAlignment="1">
      <alignment vertical="top"/>
    </xf>
    <xf numFmtId="41" fontId="26" fillId="0" borderId="4" xfId="643" applyFont="1" applyBorder="1" applyAlignment="1">
      <alignment vertical="top"/>
    </xf>
    <xf numFmtId="0" fontId="26" fillId="0" borderId="19" xfId="0" applyFont="1" applyBorder="1" applyAlignment="1">
      <alignment horizontal="center" vertical="top"/>
    </xf>
    <xf numFmtId="183" fontId="26" fillId="0" borderId="19" xfId="0" applyNumberFormat="1" applyFont="1" applyBorder="1" applyAlignment="1">
      <alignment vertical="top"/>
    </xf>
    <xf numFmtId="182" fontId="26" fillId="0" borderId="19" xfId="0" applyNumberFormat="1" applyFont="1" applyBorder="1" applyAlignment="1">
      <alignment vertical="top"/>
    </xf>
    <xf numFmtId="182" fontId="26" fillId="3" borderId="25" xfId="0" applyNumberFormat="1" applyFont="1" applyFill="1" applyBorder="1" applyAlignment="1">
      <alignment vertical="top"/>
    </xf>
    <xf numFmtId="49" fontId="26" fillId="0" borderId="8" xfId="712" applyNumberFormat="1" applyFont="1" applyBorder="1" applyAlignment="1">
      <alignment vertical="top"/>
    </xf>
    <xf numFmtId="180" fontId="26" fillId="0" borderId="9" xfId="0" applyNumberFormat="1" applyFont="1" applyBorder="1" applyAlignment="1">
      <alignment vertical="top"/>
    </xf>
    <xf numFmtId="182" fontId="26" fillId="0" borderId="9" xfId="0" applyNumberFormat="1" applyFont="1" applyBorder="1" applyAlignment="1">
      <alignment vertical="top"/>
    </xf>
    <xf numFmtId="180" fontId="26" fillId="0" borderId="0" xfId="0" applyNumberFormat="1" applyFont="1" applyBorder="1" applyAlignment="1">
      <alignment vertical="top"/>
    </xf>
    <xf numFmtId="180" fontId="26" fillId="0" borderId="19" xfId="0" applyNumberFormat="1" applyFont="1" applyBorder="1" applyAlignment="1">
      <alignment vertical="top"/>
    </xf>
    <xf numFmtId="0" fontId="26" fillId="0" borderId="2" xfId="0" applyFont="1" applyBorder="1" applyAlignment="1">
      <alignment horizontal="center" vertical="top"/>
    </xf>
    <xf numFmtId="0" fontId="26" fillId="0" borderId="49" xfId="0" applyFont="1" applyBorder="1" applyAlignment="1">
      <alignment horizontal="center" vertical="top"/>
    </xf>
    <xf numFmtId="180" fontId="26" fillId="0" borderId="49" xfId="0" applyNumberFormat="1" applyFont="1" applyBorder="1" applyAlignment="1">
      <alignment vertical="top"/>
    </xf>
    <xf numFmtId="182" fontId="26" fillId="3" borderId="64" xfId="0" applyNumberFormat="1" applyFont="1" applyFill="1" applyBorder="1" applyAlignment="1">
      <alignment vertical="top"/>
    </xf>
    <xf numFmtId="41" fontId="26" fillId="0" borderId="3" xfId="643" applyFont="1" applyBorder="1" applyAlignment="1">
      <alignment vertical="top"/>
    </xf>
    <xf numFmtId="0" fontId="26" fillId="0" borderId="55" xfId="0" applyFont="1" applyBorder="1" applyAlignment="1">
      <alignment vertical="top"/>
    </xf>
    <xf numFmtId="0" fontId="26" fillId="0" borderId="55" xfId="0" applyFont="1" applyBorder="1" applyAlignment="1">
      <alignment horizontal="center" vertical="top"/>
    </xf>
    <xf numFmtId="180" fontId="26" fillId="0" borderId="55" xfId="0" applyNumberFormat="1" applyFont="1" applyBorder="1" applyAlignment="1">
      <alignment vertical="top"/>
    </xf>
    <xf numFmtId="182" fontId="26" fillId="0" borderId="55" xfId="0" applyNumberFormat="1" applyFont="1" applyBorder="1" applyAlignment="1">
      <alignment vertical="top"/>
    </xf>
    <xf numFmtId="182" fontId="26" fillId="3" borderId="60" xfId="0" applyNumberFormat="1" applyFont="1" applyFill="1" applyBorder="1" applyAlignment="1">
      <alignment vertical="top"/>
    </xf>
    <xf numFmtId="41" fontId="26" fillId="5" borderId="1" xfId="666" applyFont="1" applyFill="1" applyBorder="1" applyAlignment="1">
      <alignment horizontal="right" vertical="top"/>
    </xf>
    <xf numFmtId="0" fontId="26" fillId="5" borderId="70" xfId="0" applyFont="1" applyFill="1" applyBorder="1" applyAlignment="1">
      <alignment horizontal="center" vertical="top"/>
    </xf>
    <xf numFmtId="182" fontId="26" fillId="5" borderId="70" xfId="0" applyNumberFormat="1" applyFont="1" applyFill="1" applyBorder="1" applyAlignment="1">
      <alignment vertical="top"/>
    </xf>
    <xf numFmtId="41" fontId="26" fillId="0" borderId="5" xfId="666" applyFont="1" applyFill="1" applyBorder="1" applyAlignment="1">
      <alignment horizontal="right" vertical="top"/>
    </xf>
    <xf numFmtId="183" fontId="26" fillId="0" borderId="9" xfId="0" applyNumberFormat="1" applyFont="1" applyBorder="1" applyAlignment="1">
      <alignment vertical="top"/>
    </xf>
    <xf numFmtId="41" fontId="26" fillId="0" borderId="4" xfId="666" applyFont="1" applyFill="1" applyBorder="1" applyAlignment="1">
      <alignment horizontal="right" vertical="top"/>
    </xf>
    <xf numFmtId="41" fontId="26" fillId="0" borderId="3" xfId="666" applyFont="1" applyFill="1" applyBorder="1" applyAlignment="1">
      <alignment horizontal="right" vertical="top"/>
    </xf>
    <xf numFmtId="183" fontId="26" fillId="0" borderId="55" xfId="0" applyNumberFormat="1" applyFont="1" applyBorder="1" applyAlignment="1">
      <alignment vertical="top"/>
    </xf>
    <xf numFmtId="178" fontId="26" fillId="5" borderId="5" xfId="734" applyNumberFormat="1" applyFont="1" applyFill="1" applyBorder="1" applyAlignment="1">
      <alignment vertical="top"/>
    </xf>
    <xf numFmtId="49" fontId="26" fillId="5" borderId="41" xfId="734" applyNumberFormat="1" applyFont="1" applyFill="1" applyBorder="1" applyAlignment="1">
      <alignment vertical="top"/>
    </xf>
    <xf numFmtId="49" fontId="26" fillId="5" borderId="54" xfId="734" applyNumberFormat="1" applyFont="1" applyFill="1" applyBorder="1" applyAlignment="1">
      <alignment vertical="top"/>
    </xf>
    <xf numFmtId="49" fontId="26" fillId="5" borderId="54" xfId="734" applyNumberFormat="1" applyFont="1" applyFill="1" applyBorder="1" applyAlignment="1">
      <alignment horizontal="center" vertical="top"/>
    </xf>
    <xf numFmtId="184" fontId="26" fillId="5" borderId="54" xfId="734" applyNumberFormat="1" applyFont="1" applyFill="1" applyBorder="1" applyAlignment="1">
      <alignment horizontal="center" vertical="top"/>
    </xf>
    <xf numFmtId="0" fontId="26" fillId="5" borderId="54" xfId="734" applyFont="1" applyFill="1" applyBorder="1" applyAlignment="1">
      <alignment horizontal="center" vertical="top"/>
    </xf>
    <xf numFmtId="0" fontId="26" fillId="5" borderId="54" xfId="734" applyFont="1" applyFill="1" applyBorder="1" applyAlignment="1">
      <alignment vertical="top"/>
    </xf>
    <xf numFmtId="187" fontId="26" fillId="5" borderId="57" xfId="734" applyNumberFormat="1" applyFont="1" applyFill="1" applyBorder="1" applyAlignment="1">
      <alignment vertical="top"/>
    </xf>
    <xf numFmtId="178" fontId="26" fillId="2" borderId="5" xfId="734" applyNumberFormat="1" applyFont="1" applyFill="1" applyBorder="1" applyAlignment="1">
      <alignment vertical="top"/>
    </xf>
    <xf numFmtId="0" fontId="25" fillId="0" borderId="2" xfId="0" applyFont="1" applyBorder="1" applyAlignment="1">
      <alignment vertical="top"/>
    </xf>
    <xf numFmtId="0" fontId="25" fillId="0" borderId="2" xfId="0" applyFont="1" applyBorder="1" applyAlignment="1">
      <alignment horizontal="center" vertical="top"/>
    </xf>
    <xf numFmtId="0" fontId="26" fillId="0" borderId="2" xfId="0" applyFont="1" applyBorder="1" applyAlignment="1">
      <alignment vertical="top"/>
    </xf>
    <xf numFmtId="0" fontId="26" fillId="0" borderId="14" xfId="0" applyFont="1" applyBorder="1" applyAlignment="1">
      <alignment vertical="top"/>
    </xf>
    <xf numFmtId="178" fontId="26" fillId="2" borderId="7" xfId="734" applyNumberFormat="1" applyFont="1" applyFill="1" applyBorder="1" applyAlignment="1">
      <alignment vertical="top"/>
    </xf>
    <xf numFmtId="183" fontId="26" fillId="0" borderId="2" xfId="0" applyNumberFormat="1" applyFont="1" applyBorder="1" applyAlignment="1">
      <alignment vertical="top"/>
    </xf>
    <xf numFmtId="182" fontId="26" fillId="0" borderId="2" xfId="0" applyNumberFormat="1" applyFont="1" applyBorder="1" applyAlignment="1">
      <alignment vertical="top"/>
    </xf>
    <xf numFmtId="182" fontId="26" fillId="3" borderId="14" xfId="0" applyNumberFormat="1" applyFont="1" applyFill="1" applyBorder="1" applyAlignment="1">
      <alignment vertical="top"/>
    </xf>
    <xf numFmtId="49" fontId="26" fillId="5" borderId="8" xfId="734" applyNumberFormat="1" applyFont="1" applyFill="1" applyBorder="1" applyAlignment="1">
      <alignment vertical="top"/>
    </xf>
    <xf numFmtId="49" fontId="26" fillId="5" borderId="9" xfId="734" applyNumberFormat="1" applyFont="1" applyFill="1" applyBorder="1" applyAlignment="1">
      <alignment vertical="top"/>
    </xf>
    <xf numFmtId="49" fontId="26" fillId="5" borderId="9" xfId="734" applyNumberFormat="1" applyFont="1" applyFill="1" applyBorder="1" applyAlignment="1">
      <alignment horizontal="center" vertical="top"/>
    </xf>
    <xf numFmtId="184" fontId="26" fillId="5" borderId="9" xfId="734" applyNumberFormat="1" applyFont="1" applyFill="1" applyBorder="1" applyAlignment="1">
      <alignment horizontal="right" vertical="top"/>
    </xf>
    <xf numFmtId="178" fontId="26" fillId="5" borderId="9" xfId="734" applyNumberFormat="1" applyFont="1" applyFill="1" applyBorder="1" applyAlignment="1">
      <alignment horizontal="center" vertical="top"/>
    </xf>
    <xf numFmtId="182" fontId="26" fillId="5" borderId="9" xfId="734" applyNumberFormat="1" applyFont="1" applyFill="1" applyBorder="1" applyAlignment="1">
      <alignment horizontal="right" vertical="top"/>
    </xf>
    <xf numFmtId="188" fontId="26" fillId="5" borderId="9" xfId="734" applyNumberFormat="1" applyFont="1" applyFill="1" applyBorder="1" applyAlignment="1">
      <alignment horizontal="center" vertical="top"/>
    </xf>
    <xf numFmtId="187" fontId="26" fillId="5" borderId="16" xfId="734" applyNumberFormat="1" applyFont="1" applyFill="1" applyBorder="1" applyAlignment="1">
      <alignment vertical="top"/>
    </xf>
    <xf numFmtId="41" fontId="26" fillId="5" borderId="3" xfId="683" applyFont="1" applyFill="1" applyBorder="1" applyAlignment="1">
      <alignment vertical="top"/>
    </xf>
    <xf numFmtId="0" fontId="36" fillId="0" borderId="9" xfId="0" applyFont="1" applyBorder="1" applyAlignment="1">
      <alignment vertical="center"/>
    </xf>
    <xf numFmtId="178" fontId="26" fillId="0" borderId="19" xfId="0" applyNumberFormat="1" applyFont="1" applyFill="1" applyBorder="1" applyAlignment="1">
      <alignment horizontal="right" vertical="top"/>
    </xf>
    <xf numFmtId="182" fontId="26" fillId="0" borderId="19" xfId="0" applyNumberFormat="1" applyFont="1" applyFill="1" applyBorder="1" applyAlignment="1">
      <alignment horizontal="right" vertical="top"/>
    </xf>
    <xf numFmtId="49" fontId="26" fillId="0" borderId="9" xfId="0" applyNumberFormat="1" applyFont="1" applyBorder="1" applyAlignment="1">
      <alignment horizontal="right" vertical="center"/>
    </xf>
    <xf numFmtId="182" fontId="26" fillId="0" borderId="9" xfId="0" applyNumberFormat="1" applyFont="1" applyBorder="1" applyAlignment="1">
      <alignment horizontal="right" vertical="center"/>
    </xf>
    <xf numFmtId="182" fontId="26" fillId="0" borderId="16" xfId="0" applyNumberFormat="1" applyFont="1" applyBorder="1" applyAlignment="1">
      <alignment vertical="center"/>
    </xf>
    <xf numFmtId="184" fontId="26" fillId="0" borderId="55" xfId="0" applyNumberFormat="1" applyFont="1" applyBorder="1" applyAlignment="1">
      <alignment vertical="center"/>
    </xf>
    <xf numFmtId="182" fontId="26" fillId="0" borderId="55" xfId="0" applyNumberFormat="1" applyFont="1" applyBorder="1" applyAlignment="1">
      <alignment horizontal="right" vertical="center"/>
    </xf>
    <xf numFmtId="49" fontId="26" fillId="0" borderId="55" xfId="0" applyNumberFormat="1" applyFont="1" applyBorder="1" applyAlignment="1">
      <alignment horizontal="right" vertical="center"/>
    </xf>
    <xf numFmtId="182" fontId="26" fillId="0" borderId="60" xfId="0" applyNumberFormat="1" applyFont="1" applyBorder="1" applyAlignment="1">
      <alignment vertical="center"/>
    </xf>
    <xf numFmtId="49" fontId="26" fillId="0" borderId="19" xfId="0" applyNumberFormat="1" applyFont="1" applyFill="1" applyBorder="1" applyAlignment="1">
      <alignment horizontal="right" vertical="top"/>
    </xf>
    <xf numFmtId="178" fontId="26" fillId="0" borderId="19" xfId="0" applyNumberFormat="1" applyFont="1" applyFill="1" applyBorder="1" applyAlignment="1">
      <alignment horizontal="center" vertical="top"/>
    </xf>
    <xf numFmtId="10" fontId="26" fillId="0" borderId="19" xfId="590" applyNumberFormat="1" applyFont="1" applyFill="1" applyBorder="1" applyAlignment="1">
      <alignment horizontal="right" vertical="top"/>
    </xf>
    <xf numFmtId="49" fontId="26" fillId="0" borderId="19" xfId="0" applyNumberFormat="1" applyFont="1" applyFill="1" applyBorder="1" applyAlignment="1">
      <alignment horizontal="center" vertical="top"/>
    </xf>
    <xf numFmtId="0" fontId="26" fillId="5" borderId="61" xfId="734" applyFont="1" applyFill="1" applyBorder="1" applyAlignment="1">
      <alignment vertical="top"/>
    </xf>
    <xf numFmtId="0" fontId="26" fillId="5" borderId="55" xfId="734" applyFont="1" applyFill="1" applyBorder="1" applyAlignment="1">
      <alignment vertical="top"/>
    </xf>
    <xf numFmtId="0" fontId="26" fillId="5" borderId="55" xfId="734" applyFont="1" applyFill="1" applyBorder="1" applyAlignment="1">
      <alignment horizontal="center" vertical="top"/>
    </xf>
    <xf numFmtId="182" fontId="26" fillId="5" borderId="60" xfId="734" applyNumberFormat="1" applyFont="1" applyFill="1" applyBorder="1" applyAlignment="1">
      <alignment vertical="top"/>
    </xf>
    <xf numFmtId="41" fontId="26" fillId="0" borderId="1" xfId="200" applyFont="1" applyBorder="1" applyAlignment="1">
      <alignment horizontal="right" vertical="top"/>
    </xf>
    <xf numFmtId="0" fontId="26" fillId="0" borderId="70" xfId="0" applyFont="1" applyBorder="1" applyAlignment="1">
      <alignment horizontal="center" vertical="top"/>
    </xf>
    <xf numFmtId="0" fontId="26" fillId="0" borderId="0" xfId="0" applyFont="1" applyBorder="1" applyAlignment="1">
      <alignment vertical="center"/>
    </xf>
    <xf numFmtId="0" fontId="36" fillId="0" borderId="7" xfId="0" applyFont="1" applyBorder="1" applyAlignment="1">
      <alignment vertical="top"/>
    </xf>
    <xf numFmtId="0" fontId="26" fillId="0" borderId="7" xfId="0" applyFont="1" applyBorder="1" applyAlignment="1">
      <alignment vertical="top"/>
    </xf>
    <xf numFmtId="0" fontId="26" fillId="0" borderId="24" xfId="709" applyFont="1" applyFill="1" applyBorder="1" applyAlignment="1">
      <alignment horizontal="left" vertical="center"/>
    </xf>
    <xf numFmtId="183" fontId="26" fillId="0" borderId="0" xfId="664" applyNumberFormat="1" applyFont="1" applyFill="1" applyBorder="1" applyAlignment="1">
      <alignment horizontal="right" vertical="center"/>
    </xf>
    <xf numFmtId="0" fontId="26" fillId="3" borderId="67" xfId="0" applyFont="1" applyFill="1" applyBorder="1" applyAlignment="1">
      <alignment vertical="center"/>
    </xf>
    <xf numFmtId="41" fontId="26" fillId="3" borderId="49" xfId="200" applyFont="1" applyFill="1" applyBorder="1" applyAlignment="1">
      <alignment horizontal="center" vertical="center"/>
    </xf>
    <xf numFmtId="184" fontId="26" fillId="3" borderId="49" xfId="200" applyNumberFormat="1" applyFont="1" applyFill="1" applyBorder="1" applyAlignment="1">
      <alignment vertical="center"/>
    </xf>
    <xf numFmtId="182" fontId="26" fillId="3" borderId="17" xfId="664" applyNumberFormat="1" applyFont="1" applyFill="1" applyBorder="1" applyAlignment="1">
      <alignment horizontal="right" vertical="center"/>
    </xf>
    <xf numFmtId="182" fontId="26" fillId="3" borderId="64" xfId="664" applyNumberFormat="1" applyFont="1" applyFill="1" applyBorder="1" applyAlignment="1">
      <alignment horizontal="right" vertical="center"/>
    </xf>
    <xf numFmtId="41" fontId="26" fillId="0" borderId="9" xfId="200" applyFont="1" applyBorder="1"/>
    <xf numFmtId="41" fontId="26" fillId="0" borderId="9" xfId="200" applyFont="1" applyBorder="1" applyAlignment="1">
      <alignment horizontal="center" vertical="center"/>
    </xf>
    <xf numFmtId="184" fontId="26" fillId="0" borderId="9" xfId="200" applyNumberFormat="1" applyFont="1" applyBorder="1" applyAlignment="1">
      <alignment vertical="center"/>
    </xf>
    <xf numFmtId="179" fontId="26" fillId="0" borderId="16" xfId="200" applyNumberFormat="1" applyFont="1" applyBorder="1" applyAlignment="1">
      <alignment horizontal="right" vertical="center"/>
    </xf>
    <xf numFmtId="192" fontId="26" fillId="0" borderId="55" xfId="200" applyNumberFormat="1" applyFont="1" applyBorder="1" applyAlignment="1">
      <alignment horizontal="right" vertical="center"/>
    </xf>
    <xf numFmtId="0" fontId="36" fillId="0" borderId="55" xfId="0" applyFont="1" applyBorder="1" applyAlignment="1">
      <alignment horizontal="center" vertical="center"/>
    </xf>
    <xf numFmtId="49" fontId="26" fillId="0" borderId="46" xfId="0" applyNumberFormat="1" applyFont="1" applyFill="1" applyBorder="1" applyAlignment="1">
      <alignment vertical="center"/>
    </xf>
    <xf numFmtId="0" fontId="26" fillId="0" borderId="46" xfId="0" applyFont="1" applyFill="1" applyBorder="1" applyAlignment="1">
      <alignment vertical="center"/>
    </xf>
    <xf numFmtId="0" fontId="26" fillId="0" borderId="46" xfId="0" applyFont="1" applyFill="1" applyBorder="1" applyAlignment="1">
      <alignment horizontal="right" vertical="center"/>
    </xf>
    <xf numFmtId="0" fontId="26" fillId="0" borderId="1" xfId="0" applyFont="1" applyBorder="1" applyAlignment="1">
      <alignment horizontal="center" vertical="center"/>
    </xf>
    <xf numFmtId="41" fontId="26" fillId="0" borderId="13" xfId="0" applyNumberFormat="1" applyFont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178" fontId="26" fillId="4" borderId="26" xfId="0" applyNumberFormat="1" applyFont="1" applyFill="1" applyBorder="1" applyAlignment="1">
      <alignment vertical="center"/>
    </xf>
    <xf numFmtId="177" fontId="26" fillId="4" borderId="26" xfId="1" applyNumberFormat="1" applyFont="1" applyFill="1" applyBorder="1" applyAlignment="1">
      <alignment vertical="center"/>
    </xf>
    <xf numFmtId="0" fontId="26" fillId="4" borderId="27" xfId="0" applyFont="1" applyFill="1" applyBorder="1" applyAlignment="1">
      <alignment vertical="center"/>
    </xf>
    <xf numFmtId="0" fontId="26" fillId="4" borderId="28" xfId="0" applyFont="1" applyFill="1" applyBorder="1" applyAlignment="1">
      <alignment horizontal="right" vertical="center"/>
    </xf>
    <xf numFmtId="49" fontId="26" fillId="0" borderId="1" xfId="0" applyNumberFormat="1" applyFont="1" applyFill="1" applyBorder="1" applyAlignment="1">
      <alignment horizontal="center" vertical="center"/>
    </xf>
    <xf numFmtId="49" fontId="26" fillId="0" borderId="5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left" vertical="center"/>
    </xf>
    <xf numFmtId="178" fontId="26" fillId="0" borderId="4" xfId="0" applyNumberFormat="1" applyFont="1" applyFill="1" applyBorder="1" applyAlignment="1">
      <alignment vertical="center"/>
    </xf>
    <xf numFmtId="176" fontId="26" fillId="0" borderId="21" xfId="0" applyNumberFormat="1" applyFont="1" applyFill="1" applyBorder="1" applyAlignment="1">
      <alignment vertical="center"/>
    </xf>
    <xf numFmtId="177" fontId="26" fillId="0" borderId="21" xfId="1" applyNumberFormat="1" applyFont="1" applyFill="1" applyBorder="1" applyAlignment="1">
      <alignment vertical="center"/>
    </xf>
    <xf numFmtId="0" fontId="26" fillId="0" borderId="11" xfId="0" applyFont="1" applyFill="1" applyBorder="1" applyAlignment="1">
      <alignment vertical="center"/>
    </xf>
    <xf numFmtId="0" fontId="26" fillId="0" borderId="19" xfId="0" applyFont="1" applyFill="1" applyBorder="1" applyAlignment="1">
      <alignment vertical="center"/>
    </xf>
    <xf numFmtId="181" fontId="26" fillId="0" borderId="19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right" vertical="center"/>
    </xf>
    <xf numFmtId="179" fontId="26" fillId="0" borderId="25" xfId="0" applyNumberFormat="1" applyFont="1" applyFill="1" applyBorder="1" applyAlignment="1">
      <alignment vertical="center"/>
    </xf>
    <xf numFmtId="0" fontId="26" fillId="0" borderId="7" xfId="0" applyFont="1" applyFill="1" applyBorder="1" applyAlignment="1">
      <alignment vertical="center"/>
    </xf>
    <xf numFmtId="178" fontId="26" fillId="0" borderId="5" xfId="0" applyNumberFormat="1" applyFont="1" applyFill="1" applyBorder="1" applyAlignment="1">
      <alignment vertical="center"/>
    </xf>
    <xf numFmtId="176" fontId="26" fillId="0" borderId="5" xfId="0" applyNumberFormat="1" applyFont="1" applyFill="1" applyBorder="1" applyAlignment="1">
      <alignment vertical="center"/>
    </xf>
    <xf numFmtId="41" fontId="26" fillId="0" borderId="0" xfId="200" applyFont="1" applyFill="1" applyAlignment="1">
      <alignment vertical="center"/>
    </xf>
    <xf numFmtId="178" fontId="26" fillId="0" borderId="7" xfId="0" applyNumberFormat="1" applyFont="1" applyFill="1" applyBorder="1" applyAlignment="1">
      <alignment vertical="center"/>
    </xf>
    <xf numFmtId="197" fontId="26" fillId="0" borderId="9" xfId="0" applyNumberFormat="1" applyFont="1" applyFill="1" applyBorder="1" applyAlignment="1">
      <alignment horizontal="right" vertical="center"/>
    </xf>
    <xf numFmtId="178" fontId="26" fillId="0" borderId="19" xfId="0" applyNumberFormat="1" applyFont="1" applyFill="1" applyBorder="1" applyAlignment="1">
      <alignment horizontal="center" vertical="center"/>
    </xf>
    <xf numFmtId="178" fontId="26" fillId="0" borderId="19" xfId="0" applyNumberFormat="1" applyFont="1" applyFill="1" applyBorder="1" applyAlignment="1">
      <alignment horizontal="right" vertical="center"/>
    </xf>
    <xf numFmtId="182" fontId="26" fillId="0" borderId="19" xfId="0" applyNumberFormat="1" applyFont="1" applyFill="1" applyBorder="1" applyAlignment="1">
      <alignment horizontal="right" vertical="center"/>
    </xf>
    <xf numFmtId="49" fontId="26" fillId="0" borderId="19" xfId="0" applyNumberFormat="1" applyFont="1" applyFill="1" applyBorder="1" applyAlignment="1">
      <alignment horizontal="center" vertical="center"/>
    </xf>
    <xf numFmtId="49" fontId="26" fillId="0" borderId="13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vertical="center"/>
    </xf>
    <xf numFmtId="0" fontId="26" fillId="0" borderId="45" xfId="0" applyFont="1" applyFill="1" applyBorder="1" applyAlignment="1">
      <alignment vertical="center"/>
    </xf>
    <xf numFmtId="49" fontId="26" fillId="0" borderId="36" xfId="0" applyNumberFormat="1" applyFont="1" applyFill="1" applyBorder="1" applyAlignment="1">
      <alignment horizontal="center" vertical="center"/>
    </xf>
    <xf numFmtId="49" fontId="26" fillId="0" borderId="23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vertical="center"/>
    </xf>
    <xf numFmtId="0" fontId="26" fillId="0" borderId="1" xfId="0" applyFont="1" applyFill="1" applyBorder="1" applyAlignment="1">
      <alignment vertical="top"/>
    </xf>
    <xf numFmtId="0" fontId="26" fillId="0" borderId="121" xfId="0" applyFont="1" applyFill="1" applyBorder="1" applyAlignment="1">
      <alignment vertical="center"/>
    </xf>
    <xf numFmtId="199" fontId="26" fillId="0" borderId="70" xfId="0" applyNumberFormat="1" applyFont="1" applyFill="1" applyBorder="1" applyAlignment="1">
      <alignment vertical="center"/>
    </xf>
    <xf numFmtId="178" fontId="26" fillId="0" borderId="70" xfId="0" applyNumberFormat="1" applyFont="1" applyFill="1" applyBorder="1" applyAlignment="1">
      <alignment horizontal="center" vertical="center"/>
    </xf>
    <xf numFmtId="178" fontId="26" fillId="0" borderId="70" xfId="0" applyNumberFormat="1" applyFont="1" applyFill="1" applyBorder="1" applyAlignment="1">
      <alignment horizontal="right" vertical="center"/>
    </xf>
    <xf numFmtId="181" fontId="26" fillId="0" borderId="70" xfId="0" applyNumberFormat="1" applyFont="1" applyFill="1" applyBorder="1" applyAlignment="1">
      <alignment horizontal="right" vertical="center"/>
    </xf>
    <xf numFmtId="182" fontId="26" fillId="0" borderId="70" xfId="0" applyNumberFormat="1" applyFont="1" applyFill="1" applyBorder="1" applyAlignment="1">
      <alignment horizontal="right" vertical="center"/>
    </xf>
    <xf numFmtId="49" fontId="26" fillId="0" borderId="70" xfId="0" applyNumberFormat="1" applyFont="1" applyFill="1" applyBorder="1" applyAlignment="1">
      <alignment horizontal="center" vertical="center"/>
    </xf>
    <xf numFmtId="179" fontId="26" fillId="0" borderId="120" xfId="0" applyNumberFormat="1" applyFont="1" applyFill="1" applyBorder="1" applyAlignment="1">
      <alignment vertical="center"/>
    </xf>
    <xf numFmtId="49" fontId="26" fillId="0" borderId="5" xfId="0" applyNumberFormat="1" applyFont="1" applyFill="1" applyBorder="1" applyAlignment="1">
      <alignment horizontal="center" vertical="top"/>
    </xf>
    <xf numFmtId="0" fontId="26" fillId="0" borderId="5" xfId="0" applyFont="1" applyFill="1" applyBorder="1" applyAlignment="1">
      <alignment vertical="top"/>
    </xf>
    <xf numFmtId="178" fontId="26" fillId="0" borderId="5" xfId="0" applyNumberFormat="1" applyFont="1" applyFill="1" applyBorder="1" applyAlignment="1">
      <alignment vertical="top"/>
    </xf>
    <xf numFmtId="176" fontId="26" fillId="0" borderId="5" xfId="0" applyNumberFormat="1" applyFont="1" applyFill="1" applyBorder="1" applyAlignment="1">
      <alignment vertical="top"/>
    </xf>
    <xf numFmtId="177" fontId="26" fillId="0" borderId="5" xfId="1" applyNumberFormat="1" applyFont="1" applyFill="1" applyBorder="1" applyAlignment="1">
      <alignment vertical="top"/>
    </xf>
    <xf numFmtId="49" fontId="26" fillId="0" borderId="7" xfId="0" applyNumberFormat="1" applyFont="1" applyFill="1" applyBorder="1" applyAlignment="1">
      <alignment horizontal="center" vertical="top"/>
    </xf>
    <xf numFmtId="185" fontId="26" fillId="0" borderId="0" xfId="0" applyNumberFormat="1" applyFont="1" applyFill="1" applyBorder="1" applyAlignment="1">
      <alignment vertical="center"/>
    </xf>
    <xf numFmtId="181" fontId="26" fillId="0" borderId="0" xfId="0" applyNumberFormat="1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182" fontId="26" fillId="0" borderId="17" xfId="0" applyNumberFormat="1" applyFont="1" applyFill="1" applyBorder="1" applyAlignment="1">
      <alignment vertical="center"/>
    </xf>
    <xf numFmtId="0" fontId="26" fillId="0" borderId="49" xfId="0" applyFont="1" applyFill="1" applyBorder="1" applyAlignment="1">
      <alignment vertical="center"/>
    </xf>
    <xf numFmtId="0" fontId="26" fillId="0" borderId="49" xfId="0" applyFont="1" applyFill="1" applyBorder="1" applyAlignment="1">
      <alignment horizontal="center" vertical="center"/>
    </xf>
    <xf numFmtId="201" fontId="26" fillId="0" borderId="9" xfId="1" applyNumberFormat="1" applyFont="1" applyFill="1" applyBorder="1" applyAlignment="1">
      <alignment horizontal="right" vertical="center"/>
    </xf>
    <xf numFmtId="178" fontId="26" fillId="0" borderId="19" xfId="0" applyNumberFormat="1" applyFont="1" applyFill="1" applyBorder="1" applyAlignment="1">
      <alignment vertical="center"/>
    </xf>
    <xf numFmtId="0" fontId="36" fillId="0" borderId="7" xfId="0" applyFont="1" applyFill="1" applyBorder="1"/>
    <xf numFmtId="177" fontId="26" fillId="0" borderId="19" xfId="1" applyNumberFormat="1" applyFont="1" applyFill="1" applyBorder="1" applyAlignment="1">
      <alignment horizontal="right" vertical="center"/>
    </xf>
    <xf numFmtId="183" fontId="26" fillId="0" borderId="9" xfId="0" applyNumberFormat="1" applyFont="1" applyFill="1" applyBorder="1" applyAlignment="1">
      <alignment horizontal="right" vertical="center"/>
    </xf>
    <xf numFmtId="181" fontId="26" fillId="0" borderId="9" xfId="0" applyNumberFormat="1" applyFont="1" applyFill="1" applyBorder="1" applyAlignment="1">
      <alignment horizontal="right" vertical="center"/>
    </xf>
    <xf numFmtId="0" fontId="26" fillId="0" borderId="32" xfId="0" applyFont="1" applyFill="1" applyBorder="1" applyAlignment="1">
      <alignment vertical="top"/>
    </xf>
    <xf numFmtId="196" fontId="26" fillId="0" borderId="0" xfId="0" applyNumberFormat="1" applyFont="1" applyFill="1" applyBorder="1" applyAlignment="1">
      <alignment horizontal="right" vertical="center"/>
    </xf>
    <xf numFmtId="41" fontId="26" fillId="0" borderId="0" xfId="200" applyFont="1" applyFill="1" applyBorder="1" applyAlignment="1">
      <alignment horizontal="center" vertical="center"/>
    </xf>
    <xf numFmtId="182" fontId="26" fillId="0" borderId="0" xfId="200" applyNumberFormat="1" applyFont="1" applyFill="1" applyBorder="1" applyAlignment="1">
      <alignment horizontal="right" vertical="center"/>
    </xf>
    <xf numFmtId="182" fontId="26" fillId="0" borderId="17" xfId="200" applyNumberFormat="1" applyFont="1" applyFill="1" applyBorder="1" applyAlignment="1">
      <alignment vertical="center"/>
    </xf>
    <xf numFmtId="41" fontId="26" fillId="0" borderId="0" xfId="200" applyFont="1" applyFill="1" applyBorder="1" applyAlignment="1">
      <alignment vertical="center"/>
    </xf>
    <xf numFmtId="183" fontId="26" fillId="0" borderId="0" xfId="200" applyNumberFormat="1" applyFont="1" applyFill="1" applyBorder="1" applyAlignment="1">
      <alignment horizontal="right" vertical="center"/>
    </xf>
    <xf numFmtId="181" fontId="26" fillId="0" borderId="0" xfId="200" applyNumberFormat="1" applyFont="1" applyFill="1" applyBorder="1" applyAlignment="1">
      <alignment vertical="center"/>
    </xf>
    <xf numFmtId="179" fontId="26" fillId="0" borderId="17" xfId="0" applyNumberFormat="1" applyFont="1" applyFill="1" applyBorder="1" applyAlignment="1">
      <alignment horizontal="right" vertical="center"/>
    </xf>
    <xf numFmtId="49" fontId="26" fillId="0" borderId="4" xfId="0" applyNumberFormat="1" applyFont="1" applyFill="1" applyBorder="1" applyAlignment="1">
      <alignment horizontal="center" vertical="center"/>
    </xf>
    <xf numFmtId="0" fontId="26" fillId="0" borderId="53" xfId="0" applyFont="1" applyFill="1" applyBorder="1" applyAlignment="1">
      <alignment vertical="top"/>
    </xf>
    <xf numFmtId="0" fontId="26" fillId="0" borderId="4" xfId="0" applyFont="1" applyFill="1" applyBorder="1" applyAlignment="1">
      <alignment vertical="top"/>
    </xf>
    <xf numFmtId="183" fontId="26" fillId="0" borderId="19" xfId="200" applyNumberFormat="1" applyFont="1" applyFill="1" applyBorder="1" applyAlignment="1">
      <alignment horizontal="right" vertical="center"/>
    </xf>
    <xf numFmtId="41" fontId="26" fillId="0" borderId="19" xfId="200" applyFont="1" applyFill="1" applyBorder="1" applyAlignment="1">
      <alignment horizontal="center" vertical="center"/>
    </xf>
    <xf numFmtId="182" fontId="26" fillId="0" borderId="19" xfId="200" applyNumberFormat="1" applyFont="1" applyFill="1" applyBorder="1" applyAlignment="1">
      <alignment horizontal="right" vertical="center"/>
    </xf>
    <xf numFmtId="182" fontId="26" fillId="0" borderId="25" xfId="200" applyNumberFormat="1" applyFont="1" applyFill="1" applyBorder="1" applyAlignment="1">
      <alignment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 applyProtection="1">
      <alignment horizontal="center" vertical="center" wrapText="1" shrinkToFit="1"/>
      <protection locked="0"/>
    </xf>
    <xf numFmtId="176" fontId="26" fillId="0" borderId="2" xfId="200" applyNumberFormat="1" applyFont="1" applyFill="1" applyBorder="1" applyAlignment="1">
      <alignment horizontal="right" vertical="center"/>
    </xf>
    <xf numFmtId="41" fontId="26" fillId="0" borderId="2" xfId="200" applyFont="1" applyFill="1" applyBorder="1" applyAlignment="1">
      <alignment horizontal="right" vertical="center"/>
    </xf>
    <xf numFmtId="177" fontId="26" fillId="0" borderId="2" xfId="1" applyNumberFormat="1" applyFont="1" applyFill="1" applyBorder="1" applyAlignment="1">
      <alignment horizontal="right" vertical="center"/>
    </xf>
    <xf numFmtId="176" fontId="26" fillId="0" borderId="51" xfId="200" applyNumberFormat="1" applyFont="1" applyFill="1" applyBorder="1" applyAlignment="1">
      <alignment horizontal="right" vertical="center"/>
    </xf>
    <xf numFmtId="176" fontId="26" fillId="0" borderId="49" xfId="200" applyNumberFormat="1" applyFont="1" applyFill="1" applyBorder="1" applyAlignment="1">
      <alignment horizontal="right" vertical="center"/>
    </xf>
    <xf numFmtId="204" fontId="26" fillId="0" borderId="49" xfId="200" applyNumberFormat="1" applyFont="1" applyFill="1" applyBorder="1" applyAlignment="1">
      <alignment horizontal="right" vertical="center"/>
    </xf>
    <xf numFmtId="176" fontId="26" fillId="0" borderId="49" xfId="200" applyNumberFormat="1" applyFont="1" applyFill="1" applyBorder="1" applyAlignment="1">
      <alignment horizontal="center" vertical="center"/>
    </xf>
    <xf numFmtId="41" fontId="26" fillId="0" borderId="49" xfId="200" applyFont="1" applyFill="1" applyBorder="1" applyAlignment="1">
      <alignment horizontal="center" vertical="center"/>
    </xf>
    <xf numFmtId="176" fontId="26" fillId="0" borderId="64" xfId="200" applyNumberFormat="1" applyFont="1" applyFill="1" applyBorder="1" applyAlignment="1">
      <alignment horizontal="right" vertical="center"/>
    </xf>
    <xf numFmtId="176" fontId="26" fillId="0" borderId="7" xfId="0" applyNumberFormat="1" applyFont="1" applyFill="1" applyBorder="1" applyAlignment="1">
      <alignment horizontal="center" vertical="center"/>
    </xf>
    <xf numFmtId="41" fontId="26" fillId="0" borderId="5" xfId="200" applyFont="1" applyFill="1" applyBorder="1" applyAlignment="1">
      <alignment horizontal="right" vertical="center"/>
    </xf>
    <xf numFmtId="177" fontId="26" fillId="0" borderId="5" xfId="1" applyNumberFormat="1" applyFont="1" applyFill="1" applyBorder="1" applyAlignment="1">
      <alignment horizontal="right" vertical="center"/>
    </xf>
    <xf numFmtId="0" fontId="26" fillId="0" borderId="0" xfId="0" applyNumberFormat="1" applyFont="1" applyFill="1" applyBorder="1" applyAlignment="1">
      <alignment horizontal="right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0" xfId="0" applyNumberFormat="1" applyFont="1" applyFill="1" applyBorder="1" applyAlignment="1">
      <alignment horizontal="center" vertical="center"/>
    </xf>
    <xf numFmtId="179" fontId="26" fillId="0" borderId="0" xfId="200" applyNumberFormat="1" applyFont="1" applyFill="1" applyBorder="1" applyAlignment="1">
      <alignment horizontal="right" vertical="center"/>
    </xf>
    <xf numFmtId="41" fontId="26" fillId="0" borderId="7" xfId="200" applyFont="1" applyFill="1" applyBorder="1" applyAlignment="1">
      <alignment horizontal="right" vertical="center"/>
    </xf>
    <xf numFmtId="0" fontId="26" fillId="0" borderId="19" xfId="0" applyNumberFormat="1" applyFont="1" applyFill="1" applyBorder="1" applyAlignment="1">
      <alignment horizontal="right" vertical="center"/>
    </xf>
    <xf numFmtId="176" fontId="26" fillId="0" borderId="19" xfId="0" applyNumberFormat="1" applyFont="1" applyFill="1" applyBorder="1" applyAlignment="1">
      <alignment vertical="center"/>
    </xf>
    <xf numFmtId="185" fontId="26" fillId="0" borderId="19" xfId="0" applyNumberFormat="1" applyFont="1" applyFill="1" applyBorder="1" applyAlignment="1">
      <alignment horizontal="right" vertical="center"/>
    </xf>
    <xf numFmtId="176" fontId="26" fillId="0" borderId="19" xfId="0" applyNumberFormat="1" applyFont="1" applyFill="1" applyBorder="1" applyAlignment="1">
      <alignment horizontal="center" vertical="center"/>
    </xf>
    <xf numFmtId="179" fontId="26" fillId="0" borderId="19" xfId="200" applyNumberFormat="1" applyFont="1" applyFill="1" applyBorder="1" applyAlignment="1">
      <alignment horizontal="right" vertical="center"/>
    </xf>
    <xf numFmtId="0" fontId="26" fillId="0" borderId="5" xfId="0" applyFont="1" applyFill="1" applyBorder="1" applyAlignment="1">
      <alignment horizontal="center" vertical="center"/>
    </xf>
    <xf numFmtId="176" fontId="26" fillId="0" borderId="5" xfId="0" applyNumberFormat="1" applyFont="1" applyFill="1" applyBorder="1" applyAlignment="1">
      <alignment horizontal="center" vertical="center"/>
    </xf>
    <xf numFmtId="176" fontId="26" fillId="0" borderId="5" xfId="200" applyNumberFormat="1" applyFont="1" applyFill="1" applyBorder="1" applyAlignment="1">
      <alignment horizontal="right" vertical="center"/>
    </xf>
    <xf numFmtId="0" fontId="26" fillId="0" borderId="9" xfId="0" applyFont="1" applyFill="1" applyBorder="1" applyAlignment="1">
      <alignment vertical="center"/>
    </xf>
    <xf numFmtId="0" fontId="26" fillId="0" borderId="9" xfId="0" applyNumberFormat="1" applyFont="1" applyFill="1" applyBorder="1" applyAlignment="1">
      <alignment horizontal="right" vertical="center"/>
    </xf>
    <xf numFmtId="0" fontId="26" fillId="0" borderId="9" xfId="0" applyFont="1" applyFill="1" applyBorder="1" applyAlignment="1">
      <alignment horizontal="center" vertical="center"/>
    </xf>
    <xf numFmtId="179" fontId="26" fillId="0" borderId="9" xfId="200" applyNumberFormat="1" applyFont="1" applyFill="1" applyBorder="1" applyAlignment="1">
      <alignment horizontal="right" vertical="center"/>
    </xf>
    <xf numFmtId="41" fontId="26" fillId="0" borderId="9" xfId="200" applyFont="1" applyFill="1" applyBorder="1" applyAlignment="1">
      <alignment horizontal="center" vertical="center"/>
    </xf>
    <xf numFmtId="182" fontId="26" fillId="0" borderId="16" xfId="200" applyNumberFormat="1" applyFont="1" applyFill="1" applyBorder="1" applyAlignment="1">
      <alignment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176" fontId="26" fillId="0" borderId="13" xfId="0" applyNumberFormat="1" applyFont="1" applyFill="1" applyBorder="1" applyAlignment="1">
      <alignment horizontal="center" vertical="center"/>
    </xf>
    <xf numFmtId="177" fontId="26" fillId="0" borderId="13" xfId="1" applyNumberFormat="1" applyFont="1" applyFill="1" applyBorder="1" applyAlignment="1">
      <alignment horizontal="right" vertical="center"/>
    </xf>
    <xf numFmtId="179" fontId="26" fillId="0" borderId="46" xfId="200" applyNumberFormat="1" applyFont="1" applyFill="1" applyBorder="1" applyAlignment="1">
      <alignment horizontal="right" vertical="center"/>
    </xf>
    <xf numFmtId="41" fontId="26" fillId="0" borderId="46" xfId="200" applyFont="1" applyFill="1" applyBorder="1" applyAlignment="1">
      <alignment horizontal="center" vertical="center"/>
    </xf>
    <xf numFmtId="182" fontId="26" fillId="0" borderId="47" xfId="200" applyNumberFormat="1" applyFont="1" applyFill="1" applyBorder="1" applyAlignment="1">
      <alignment vertical="center"/>
    </xf>
    <xf numFmtId="0" fontId="26" fillId="0" borderId="36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176" fontId="26" fillId="0" borderId="21" xfId="0" applyNumberFormat="1" applyFont="1" applyFill="1" applyBorder="1" applyAlignment="1">
      <alignment horizontal="center" vertical="center"/>
    </xf>
    <xf numFmtId="0" fontId="26" fillId="0" borderId="41" xfId="0" applyFont="1" applyFill="1" applyBorder="1" applyAlignment="1">
      <alignment vertical="center"/>
    </xf>
    <xf numFmtId="0" fontId="26" fillId="0" borderId="54" xfId="0" applyFont="1" applyFill="1" applyBorder="1" applyAlignment="1">
      <alignment vertical="center"/>
    </xf>
    <xf numFmtId="176" fontId="26" fillId="0" borderId="54" xfId="0" applyNumberFormat="1" applyFont="1" applyFill="1" applyBorder="1" applyAlignment="1">
      <alignment vertical="center"/>
    </xf>
    <xf numFmtId="176" fontId="26" fillId="0" borderId="54" xfId="0" applyNumberFormat="1" applyFont="1" applyFill="1" applyBorder="1" applyAlignment="1">
      <alignment horizontal="center" vertical="center"/>
    </xf>
    <xf numFmtId="179" fontId="26" fillId="0" borderId="54" xfId="200" applyNumberFormat="1" applyFont="1" applyFill="1" applyBorder="1" applyAlignment="1">
      <alignment horizontal="right" vertical="center"/>
    </xf>
    <xf numFmtId="41" fontId="26" fillId="0" borderId="54" xfId="200" applyFont="1" applyFill="1" applyBorder="1" applyAlignment="1">
      <alignment horizontal="center" vertical="center"/>
    </xf>
    <xf numFmtId="182" fontId="26" fillId="0" borderId="57" xfId="200" applyNumberFormat="1" applyFont="1" applyFill="1" applyBorder="1" applyAlignment="1">
      <alignment vertical="center"/>
    </xf>
    <xf numFmtId="176" fontId="26" fillId="0" borderId="2" xfId="0" applyNumberFormat="1" applyFont="1" applyFill="1" applyBorder="1" applyAlignment="1">
      <alignment horizontal="center" vertical="center"/>
    </xf>
    <xf numFmtId="0" fontId="26" fillId="0" borderId="51" xfId="0" applyFont="1" applyFill="1" applyBorder="1" applyAlignment="1">
      <alignment vertical="center"/>
    </xf>
    <xf numFmtId="204" fontId="26" fillId="0" borderId="49" xfId="0" applyNumberFormat="1" applyFont="1" applyFill="1" applyBorder="1" applyAlignment="1">
      <alignment horizontal="right" vertical="center"/>
    </xf>
    <xf numFmtId="176" fontId="26" fillId="0" borderId="49" xfId="0" applyNumberFormat="1" applyFont="1" applyFill="1" applyBorder="1" applyAlignment="1">
      <alignment horizontal="center" vertical="center"/>
    </xf>
    <xf numFmtId="179" fontId="26" fillId="0" borderId="49" xfId="200" applyNumberFormat="1" applyFont="1" applyFill="1" applyBorder="1" applyAlignment="1">
      <alignment horizontal="right" vertical="center"/>
    </xf>
    <xf numFmtId="182" fontId="26" fillId="0" borderId="64" xfId="200" applyNumberFormat="1" applyFont="1" applyFill="1" applyBorder="1" applyAlignment="1">
      <alignment vertical="center"/>
    </xf>
    <xf numFmtId="0" fontId="26" fillId="0" borderId="9" xfId="0" applyNumberFormat="1" applyFont="1" applyFill="1" applyBorder="1" applyAlignment="1">
      <alignment vertical="center"/>
    </xf>
    <xf numFmtId="176" fontId="26" fillId="0" borderId="9" xfId="0" applyNumberFormat="1" applyFont="1" applyFill="1" applyBorder="1" applyAlignment="1">
      <alignment vertical="center"/>
    </xf>
    <xf numFmtId="176" fontId="26" fillId="0" borderId="9" xfId="0" applyNumberFormat="1" applyFont="1" applyFill="1" applyBorder="1" applyAlignment="1">
      <alignment horizontal="center" vertical="center"/>
    </xf>
    <xf numFmtId="0" fontId="26" fillId="0" borderId="19" xfId="0" applyNumberFormat="1" applyFont="1" applyFill="1" applyBorder="1" applyAlignment="1">
      <alignment vertical="center"/>
    </xf>
    <xf numFmtId="181" fontId="26" fillId="0" borderId="19" xfId="0" applyNumberFormat="1" applyFont="1" applyFill="1" applyBorder="1" applyAlignment="1">
      <alignment horizontal="right" vertical="center"/>
    </xf>
    <xf numFmtId="176" fontId="26" fillId="0" borderId="5" xfId="0" applyNumberFormat="1" applyFont="1" applyFill="1" applyBorder="1" applyAlignment="1">
      <alignment horizontal="center" vertical="center" shrinkToFit="1"/>
    </xf>
    <xf numFmtId="0" fontId="26" fillId="0" borderId="0" xfId="0" applyNumberFormat="1" applyFont="1" applyFill="1" applyBorder="1" applyAlignment="1">
      <alignment vertical="center"/>
    </xf>
    <xf numFmtId="192" fontId="26" fillId="0" borderId="0" xfId="0" applyNumberFormat="1" applyFont="1" applyFill="1" applyBorder="1" applyAlignment="1">
      <alignment vertical="center"/>
    </xf>
    <xf numFmtId="0" fontId="26" fillId="0" borderId="10" xfId="1081" applyFont="1" applyFill="1" applyBorder="1" applyAlignment="1">
      <alignment vertical="center"/>
    </xf>
    <xf numFmtId="0" fontId="26" fillId="0" borderId="0" xfId="1081" applyFont="1" applyFill="1" applyBorder="1" applyAlignment="1">
      <alignment vertical="center"/>
    </xf>
    <xf numFmtId="204" fontId="26" fillId="0" borderId="0" xfId="1081" applyNumberFormat="1" applyFont="1" applyFill="1" applyBorder="1" applyAlignment="1">
      <alignment horizontal="right" vertical="center"/>
    </xf>
    <xf numFmtId="185" fontId="26" fillId="0" borderId="0" xfId="1081" applyNumberFormat="1" applyFont="1" applyFill="1" applyBorder="1" applyAlignment="1">
      <alignment horizontal="right" vertical="center"/>
    </xf>
    <xf numFmtId="0" fontId="26" fillId="0" borderId="0" xfId="1081" applyFont="1" applyFill="1" applyBorder="1" applyAlignment="1">
      <alignment horizontal="center" vertical="center"/>
    </xf>
    <xf numFmtId="179" fontId="26" fillId="0" borderId="0" xfId="1081" applyNumberFormat="1" applyFont="1" applyFill="1" applyBorder="1" applyAlignment="1">
      <alignment horizontal="right" vertical="center"/>
    </xf>
    <xf numFmtId="41" fontId="26" fillId="0" borderId="0" xfId="1081" applyNumberFormat="1" applyFont="1" applyFill="1" applyBorder="1" applyAlignment="1">
      <alignment horizontal="center" vertical="center"/>
    </xf>
    <xf numFmtId="182" fontId="26" fillId="0" borderId="17" xfId="200" applyNumberFormat="1" applyFont="1" applyFill="1" applyBorder="1" applyAlignment="1">
      <alignment horizontal="right" vertical="center"/>
    </xf>
    <xf numFmtId="184" fontId="26" fillId="0" borderId="0" xfId="1081" applyNumberFormat="1" applyFont="1" applyFill="1" applyBorder="1" applyAlignment="1">
      <alignment vertical="center"/>
    </xf>
    <xf numFmtId="184" fontId="26" fillId="0" borderId="0" xfId="0" applyNumberFormat="1" applyFont="1" applyFill="1" applyBorder="1" applyAlignment="1">
      <alignment vertical="center"/>
    </xf>
    <xf numFmtId="0" fontId="26" fillId="0" borderId="6" xfId="0" applyFont="1" applyFill="1" applyBorder="1" applyAlignment="1">
      <alignment vertical="center"/>
    </xf>
    <xf numFmtId="177" fontId="26" fillId="0" borderId="7" xfId="200" applyNumberFormat="1" applyFont="1" applyFill="1" applyBorder="1" applyAlignment="1">
      <alignment horizontal="right" vertical="center"/>
    </xf>
    <xf numFmtId="0" fontId="26" fillId="0" borderId="24" xfId="0" applyFont="1" applyFill="1" applyBorder="1" applyAlignment="1">
      <alignment vertical="center"/>
    </xf>
    <xf numFmtId="204" fontId="26" fillId="0" borderId="9" xfId="200" applyNumberFormat="1" applyFont="1" applyFill="1" applyBorder="1" applyAlignment="1">
      <alignment horizontal="right" vertical="center"/>
    </xf>
    <xf numFmtId="192" fontId="26" fillId="0" borderId="9" xfId="200" applyNumberFormat="1" applyFont="1" applyFill="1" applyBorder="1" applyAlignment="1">
      <alignment horizontal="right" vertical="center"/>
    </xf>
    <xf numFmtId="204" fontId="26" fillId="0" borderId="0" xfId="200" applyNumberFormat="1" applyFont="1" applyFill="1" applyBorder="1" applyAlignment="1">
      <alignment horizontal="right" vertical="center"/>
    </xf>
    <xf numFmtId="185" fontId="26" fillId="0" borderId="0" xfId="200" applyNumberFormat="1" applyFont="1" applyFill="1" applyBorder="1" applyAlignment="1">
      <alignment horizontal="right" vertical="center"/>
    </xf>
    <xf numFmtId="204" fontId="26" fillId="0" borderId="0" xfId="200" applyNumberFormat="1" applyFont="1" applyFill="1" applyBorder="1" applyAlignment="1">
      <alignment vertical="center"/>
    </xf>
    <xf numFmtId="185" fontId="26" fillId="0" borderId="0" xfId="200" applyNumberFormat="1" applyFont="1" applyFill="1" applyBorder="1" applyAlignment="1">
      <alignment vertical="center"/>
    </xf>
    <xf numFmtId="0" fontId="26" fillId="0" borderId="0" xfId="200" applyNumberFormat="1" applyFont="1" applyFill="1" applyBorder="1" applyAlignment="1">
      <alignment horizontal="right" vertical="center"/>
    </xf>
    <xf numFmtId="196" fontId="26" fillId="0" borderId="9" xfId="200" applyNumberFormat="1" applyFont="1" applyFill="1" applyBorder="1" applyAlignment="1">
      <alignment horizontal="right" vertical="center"/>
    </xf>
    <xf numFmtId="177" fontId="26" fillId="0" borderId="7" xfId="0" applyNumberFormat="1" applyFont="1" applyFill="1" applyBorder="1" applyAlignment="1">
      <alignment horizontal="right" vertical="center"/>
    </xf>
    <xf numFmtId="0" fontId="26" fillId="0" borderId="1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196" fontId="26" fillId="0" borderId="0" xfId="200" applyNumberFormat="1" applyFont="1" applyFill="1" applyBorder="1" applyAlignment="1">
      <alignment horizontal="right" vertical="center"/>
    </xf>
    <xf numFmtId="210" fontId="26" fillId="0" borderId="0" xfId="200" applyNumberFormat="1" applyFont="1" applyFill="1" applyBorder="1" applyAlignment="1">
      <alignment horizontal="right" vertical="center"/>
    </xf>
    <xf numFmtId="193" fontId="26" fillId="0" borderId="0" xfId="200" applyNumberFormat="1" applyFont="1" applyFill="1" applyBorder="1" applyAlignment="1">
      <alignment horizontal="right" vertical="center"/>
    </xf>
    <xf numFmtId="41" fontId="26" fillId="0" borderId="13" xfId="200" applyFont="1" applyFill="1" applyBorder="1" applyAlignment="1">
      <alignment horizontal="right" vertical="center"/>
    </xf>
    <xf numFmtId="177" fontId="26" fillId="0" borderId="13" xfId="0" applyNumberFormat="1" applyFont="1" applyFill="1" applyBorder="1" applyAlignment="1">
      <alignment horizontal="right" vertical="center"/>
    </xf>
    <xf numFmtId="204" fontId="26" fillId="0" borderId="46" xfId="200" applyNumberFormat="1" applyFont="1" applyFill="1" applyBorder="1" applyAlignment="1">
      <alignment horizontal="right" vertical="center"/>
    </xf>
    <xf numFmtId="196" fontId="26" fillId="0" borderId="46" xfId="200" applyNumberFormat="1" applyFont="1" applyFill="1" applyBorder="1" applyAlignment="1">
      <alignment horizontal="right" vertical="center"/>
    </xf>
    <xf numFmtId="176" fontId="26" fillId="0" borderId="1" xfId="0" applyNumberFormat="1" applyFont="1" applyFill="1" applyBorder="1" applyAlignment="1">
      <alignment horizontal="center" vertical="center"/>
    </xf>
    <xf numFmtId="41" fontId="26" fillId="0" borderId="1" xfId="200" applyFont="1" applyFill="1" applyBorder="1" applyAlignment="1">
      <alignment horizontal="right" vertical="center"/>
    </xf>
    <xf numFmtId="177" fontId="26" fillId="0" borderId="1" xfId="0" applyNumberFormat="1" applyFont="1" applyFill="1" applyBorder="1" applyAlignment="1">
      <alignment horizontal="right" vertical="center"/>
    </xf>
    <xf numFmtId="0" fontId="26" fillId="0" borderId="70" xfId="0" applyFont="1" applyFill="1" applyBorder="1" applyAlignment="1">
      <alignment vertical="center"/>
    </xf>
    <xf numFmtId="204" fontId="26" fillId="0" borderId="70" xfId="200" applyNumberFormat="1" applyFont="1" applyFill="1" applyBorder="1" applyAlignment="1">
      <alignment horizontal="right" vertical="center"/>
    </xf>
    <xf numFmtId="196" fontId="26" fillId="0" borderId="70" xfId="200" applyNumberFormat="1" applyFont="1" applyFill="1" applyBorder="1" applyAlignment="1">
      <alignment horizontal="right" vertical="center"/>
    </xf>
    <xf numFmtId="179" fontId="26" fillId="0" borderId="70" xfId="200" applyNumberFormat="1" applyFont="1" applyFill="1" applyBorder="1" applyAlignment="1">
      <alignment horizontal="right" vertical="center"/>
    </xf>
    <xf numFmtId="41" fontId="26" fillId="0" borderId="70" xfId="200" applyFont="1" applyFill="1" applyBorder="1" applyAlignment="1">
      <alignment horizontal="center" vertical="center"/>
    </xf>
    <xf numFmtId="182" fontId="26" fillId="0" borderId="120" xfId="200" applyNumberFormat="1" applyFont="1" applyFill="1" applyBorder="1" applyAlignment="1">
      <alignment vertical="center"/>
    </xf>
    <xf numFmtId="185" fontId="26" fillId="0" borderId="9" xfId="0" applyNumberFormat="1" applyFont="1" applyFill="1" applyBorder="1" applyAlignment="1">
      <alignment vertical="center"/>
    </xf>
    <xf numFmtId="0" fontId="26" fillId="0" borderId="9" xfId="200" applyNumberFormat="1" applyFont="1" applyFill="1" applyBorder="1" applyAlignment="1">
      <alignment horizontal="right" vertical="center"/>
    </xf>
    <xf numFmtId="0" fontId="25" fillId="0" borderId="8" xfId="0" applyFont="1" applyFill="1" applyBorder="1" applyAlignment="1">
      <alignment vertical="center"/>
    </xf>
    <xf numFmtId="0" fontId="25" fillId="0" borderId="9" xfId="0" applyFont="1" applyFill="1" applyBorder="1" applyAlignment="1">
      <alignment vertical="center"/>
    </xf>
    <xf numFmtId="49" fontId="26" fillId="0" borderId="10" xfId="0" applyNumberFormat="1" applyFont="1" applyFill="1" applyBorder="1" applyAlignment="1">
      <alignment vertical="center"/>
    </xf>
    <xf numFmtId="49" fontId="26" fillId="0" borderId="0" xfId="0" applyNumberFormat="1" applyFont="1" applyFill="1" applyBorder="1" applyAlignment="1">
      <alignment vertical="center"/>
    </xf>
    <xf numFmtId="0" fontId="26" fillId="0" borderId="8" xfId="0" quotePrefix="1" applyFont="1" applyFill="1" applyBorder="1" applyAlignment="1">
      <alignment vertical="center"/>
    </xf>
    <xf numFmtId="0" fontId="26" fillId="0" borderId="9" xfId="0" quotePrefix="1" applyFont="1" applyFill="1" applyBorder="1" applyAlignment="1">
      <alignment vertical="center"/>
    </xf>
    <xf numFmtId="184" fontId="26" fillId="0" borderId="9" xfId="200" applyNumberFormat="1" applyFont="1" applyFill="1" applyBorder="1" applyAlignment="1">
      <alignment horizontal="right" vertical="center"/>
    </xf>
    <xf numFmtId="0" fontId="26" fillId="0" borderId="10" xfId="0" quotePrefix="1" applyFont="1" applyFill="1" applyBorder="1" applyAlignment="1">
      <alignment vertical="center"/>
    </xf>
    <xf numFmtId="0" fontId="26" fillId="0" borderId="0" xfId="0" quotePrefix="1" applyFont="1" applyFill="1" applyBorder="1" applyAlignment="1">
      <alignment vertical="center"/>
    </xf>
    <xf numFmtId="184" fontId="26" fillId="0" borderId="0" xfId="200" applyNumberFormat="1" applyFont="1" applyFill="1" applyBorder="1" applyAlignment="1">
      <alignment horizontal="right" vertical="center"/>
    </xf>
    <xf numFmtId="181" fontId="26" fillId="0" borderId="0" xfId="200" applyNumberFormat="1" applyFont="1" applyFill="1" applyBorder="1" applyAlignment="1">
      <alignment horizontal="right" vertical="center"/>
    </xf>
    <xf numFmtId="183" fontId="26" fillId="0" borderId="0" xfId="200" applyNumberFormat="1" applyFont="1" applyFill="1" applyBorder="1" applyAlignment="1">
      <alignment vertical="center"/>
    </xf>
    <xf numFmtId="205" fontId="26" fillId="0" borderId="0" xfId="200" applyNumberFormat="1" applyFont="1" applyFill="1" applyBorder="1" applyAlignment="1">
      <alignment vertical="center"/>
    </xf>
    <xf numFmtId="206" fontId="26" fillId="0" borderId="0" xfId="200" applyNumberFormat="1" applyFont="1" applyFill="1" applyBorder="1" applyAlignment="1">
      <alignment vertical="center"/>
    </xf>
    <xf numFmtId="41" fontId="26" fillId="0" borderId="9" xfId="200" applyFont="1" applyFill="1" applyBorder="1" applyAlignment="1">
      <alignment vertical="center"/>
    </xf>
    <xf numFmtId="183" fontId="26" fillId="0" borderId="9" xfId="200" applyNumberFormat="1" applyFont="1" applyFill="1" applyBorder="1" applyAlignment="1">
      <alignment horizontal="right" vertical="center"/>
    </xf>
    <xf numFmtId="41" fontId="26" fillId="0" borderId="19" xfId="20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183" fontId="26" fillId="0" borderId="0" xfId="0" applyNumberFormat="1" applyFont="1" applyFill="1" applyBorder="1" applyAlignment="1">
      <alignment vertical="center"/>
    </xf>
    <xf numFmtId="0" fontId="26" fillId="0" borderId="27" xfId="0" applyFont="1" applyFill="1" applyBorder="1" applyAlignment="1">
      <alignment vertical="center"/>
    </xf>
    <xf numFmtId="0" fontId="26" fillId="0" borderId="28" xfId="0" applyFont="1" applyFill="1" applyBorder="1" applyAlignment="1">
      <alignment vertical="center"/>
    </xf>
    <xf numFmtId="41" fontId="26" fillId="0" borderId="28" xfId="200" applyFont="1" applyFill="1" applyBorder="1" applyAlignment="1">
      <alignment horizontal="center" vertical="center"/>
    </xf>
    <xf numFmtId="182" fontId="26" fillId="0" borderId="29" xfId="200" applyNumberFormat="1" applyFont="1" applyFill="1" applyBorder="1" applyAlignment="1">
      <alignment vertical="center"/>
    </xf>
    <xf numFmtId="177" fontId="26" fillId="0" borderId="1" xfId="1" applyNumberFormat="1" applyFont="1" applyFill="1" applyBorder="1" applyAlignment="1">
      <alignment horizontal="right" vertical="center"/>
    </xf>
    <xf numFmtId="0" fontId="26" fillId="0" borderId="7" xfId="0" applyFont="1" applyFill="1" applyBorder="1" applyAlignment="1">
      <alignment vertical="center" wrapText="1"/>
    </xf>
    <xf numFmtId="0" fontId="26" fillId="0" borderId="32" xfId="0" applyFont="1" applyFill="1" applyBorder="1" applyAlignment="1">
      <alignment vertical="center"/>
    </xf>
    <xf numFmtId="176" fontId="26" fillId="0" borderId="7" xfId="0" applyNumberFormat="1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wrapText="1"/>
    </xf>
    <xf numFmtId="209" fontId="26" fillId="0" borderId="0" xfId="0" applyNumberFormat="1" applyFont="1" applyFill="1" applyBorder="1" applyAlignment="1">
      <alignment vertical="center"/>
    </xf>
    <xf numFmtId="209" fontId="26" fillId="0" borderId="9" xfId="0" applyNumberFormat="1" applyFont="1" applyFill="1" applyBorder="1" applyAlignment="1">
      <alignment horizontal="right" vertical="center"/>
    </xf>
    <xf numFmtId="182" fontId="26" fillId="0" borderId="16" xfId="200" applyNumberFormat="1" applyFont="1" applyFill="1" applyBorder="1" applyAlignment="1">
      <alignment horizontal="right" vertical="center"/>
    </xf>
    <xf numFmtId="209" fontId="26" fillId="0" borderId="0" xfId="0" applyNumberFormat="1" applyFont="1" applyFill="1" applyBorder="1" applyAlignment="1">
      <alignment horizontal="right" vertical="center"/>
    </xf>
    <xf numFmtId="210" fontId="26" fillId="0" borderId="0" xfId="0" applyNumberFormat="1" applyFont="1" applyFill="1" applyBorder="1" applyAlignment="1">
      <alignment horizontal="right" vertical="center"/>
    </xf>
    <xf numFmtId="210" fontId="26" fillId="0" borderId="0" xfId="0" applyNumberFormat="1" applyFont="1" applyFill="1" applyBorder="1" applyAlignment="1">
      <alignment horizontal="center" vertical="center"/>
    </xf>
    <xf numFmtId="202" fontId="26" fillId="0" borderId="0" xfId="200" applyNumberFormat="1" applyFont="1" applyFill="1" applyBorder="1" applyAlignment="1">
      <alignment horizontal="right" vertical="center"/>
    </xf>
    <xf numFmtId="41" fontId="26" fillId="0" borderId="5" xfId="200" applyFont="1" applyFill="1" applyBorder="1" applyAlignment="1">
      <alignment vertical="center"/>
    </xf>
    <xf numFmtId="209" fontId="26" fillId="0" borderId="9" xfId="0" applyNumberFormat="1" applyFont="1" applyFill="1" applyBorder="1" applyAlignment="1">
      <alignment vertical="center"/>
    </xf>
    <xf numFmtId="41" fontId="26" fillId="0" borderId="7" xfId="200" applyFont="1" applyFill="1" applyBorder="1" applyAlignment="1">
      <alignment vertical="center"/>
    </xf>
    <xf numFmtId="0" fontId="26" fillId="0" borderId="12" xfId="0" applyFont="1" applyFill="1" applyBorder="1" applyAlignment="1">
      <alignment vertical="center"/>
    </xf>
    <xf numFmtId="177" fontId="26" fillId="0" borderId="13" xfId="0" applyNumberFormat="1" applyFont="1" applyFill="1" applyBorder="1" applyAlignment="1">
      <alignment vertical="center"/>
    </xf>
    <xf numFmtId="0" fontId="26" fillId="0" borderId="1" xfId="0" applyFont="1" applyFill="1" applyBorder="1"/>
    <xf numFmtId="0" fontId="26" fillId="0" borderId="21" xfId="0" applyFont="1" applyFill="1" applyBorder="1"/>
    <xf numFmtId="178" fontId="26" fillId="0" borderId="21" xfId="0" applyNumberFormat="1" applyFont="1" applyFill="1" applyBorder="1" applyAlignment="1">
      <alignment vertical="center"/>
    </xf>
    <xf numFmtId="41" fontId="26" fillId="0" borderId="54" xfId="200" applyFont="1" applyFill="1" applyBorder="1" applyAlignment="1">
      <alignment vertical="center"/>
    </xf>
    <xf numFmtId="41" fontId="26" fillId="0" borderId="57" xfId="200" applyFont="1" applyFill="1" applyBorder="1" applyAlignment="1">
      <alignment vertical="center"/>
    </xf>
    <xf numFmtId="0" fontId="26" fillId="0" borderId="12" xfId="0" applyFont="1" applyFill="1" applyBorder="1"/>
    <xf numFmtId="0" fontId="26" fillId="0" borderId="13" xfId="0" applyFont="1" applyFill="1" applyBorder="1"/>
    <xf numFmtId="0" fontId="26" fillId="0" borderId="36" xfId="0" applyFont="1" applyFill="1" applyBorder="1"/>
    <xf numFmtId="0" fontId="26" fillId="0" borderId="6" xfId="0" applyFont="1" applyFill="1" applyBorder="1"/>
    <xf numFmtId="176" fontId="26" fillId="0" borderId="7" xfId="0" applyNumberFormat="1" applyFont="1" applyFill="1" applyBorder="1" applyAlignment="1">
      <alignment vertical="center"/>
    </xf>
    <xf numFmtId="0" fontId="26" fillId="0" borderId="0" xfId="0" applyFont="1" applyFill="1" applyBorder="1"/>
    <xf numFmtId="41" fontId="26" fillId="0" borderId="0" xfId="200" applyFont="1" applyFill="1" applyBorder="1"/>
    <xf numFmtId="183" fontId="26" fillId="0" borderId="0" xfId="200" applyNumberFormat="1" applyFont="1" applyFill="1" applyBorder="1"/>
    <xf numFmtId="182" fontId="26" fillId="0" borderId="0" xfId="200" applyNumberFormat="1" applyFont="1" applyFill="1" applyBorder="1"/>
    <xf numFmtId="0" fontId="26" fillId="0" borderId="7" xfId="0" applyFont="1" applyFill="1" applyBorder="1"/>
    <xf numFmtId="0" fontId="25" fillId="0" borderId="0" xfId="0" applyFont="1" applyFill="1"/>
    <xf numFmtId="0" fontId="26" fillId="0" borderId="0" xfId="0" applyFont="1" applyFill="1"/>
    <xf numFmtId="41" fontId="26" fillId="0" borderId="0" xfId="200" applyFont="1" applyFill="1"/>
    <xf numFmtId="183" fontId="26" fillId="0" borderId="0" xfId="200" applyNumberFormat="1" applyFont="1" applyFill="1"/>
    <xf numFmtId="182" fontId="26" fillId="0" borderId="0" xfId="200" applyNumberFormat="1" applyFont="1" applyFill="1"/>
    <xf numFmtId="182" fontId="26" fillId="0" borderId="25" xfId="200" applyNumberFormat="1" applyFont="1" applyFill="1" applyBorder="1" applyAlignment="1"/>
    <xf numFmtId="49" fontId="26" fillId="0" borderId="5" xfId="0" applyNumberFormat="1" applyFont="1" applyFill="1" applyBorder="1" applyAlignment="1">
      <alignment horizontal="center" vertical="center"/>
    </xf>
    <xf numFmtId="0" fontId="25" fillId="0" borderId="8" xfId="752" applyFont="1" applyFill="1" applyBorder="1" applyAlignment="1">
      <alignment vertical="center"/>
    </xf>
    <xf numFmtId="0" fontId="36" fillId="0" borderId="9" xfId="752" applyFont="1" applyFill="1" applyBorder="1" applyAlignment="1">
      <alignment vertical="center"/>
    </xf>
    <xf numFmtId="41" fontId="26" fillId="0" borderId="9" xfId="643" applyFont="1" applyFill="1" applyBorder="1" applyAlignment="1">
      <alignment vertical="center"/>
    </xf>
    <xf numFmtId="183" fontId="26" fillId="0" borderId="9" xfId="643" applyNumberFormat="1" applyFont="1" applyFill="1" applyBorder="1" applyAlignment="1">
      <alignment vertical="center"/>
    </xf>
    <xf numFmtId="41" fontId="26" fillId="0" borderId="9" xfId="643" applyFont="1" applyFill="1" applyBorder="1" applyAlignment="1">
      <alignment horizontal="center" vertical="center"/>
    </xf>
    <xf numFmtId="182" fontId="26" fillId="0" borderId="9" xfId="643" applyNumberFormat="1" applyFont="1" applyFill="1" applyBorder="1" applyAlignment="1">
      <alignment vertical="center"/>
    </xf>
    <xf numFmtId="182" fontId="26" fillId="0" borderId="16" xfId="643" applyNumberFormat="1" applyFont="1" applyFill="1" applyBorder="1" applyAlignment="1">
      <alignment vertical="center"/>
    </xf>
    <xf numFmtId="49" fontId="26" fillId="0" borderId="10" xfId="715" applyNumberFormat="1" applyFont="1" applyFill="1" applyBorder="1" applyAlignment="1">
      <alignment vertical="center"/>
    </xf>
    <xf numFmtId="0" fontId="36" fillId="0" borderId="0" xfId="752" applyFont="1" applyFill="1" applyBorder="1" applyAlignment="1">
      <alignment vertical="center"/>
    </xf>
    <xf numFmtId="41" fontId="26" fillId="0" borderId="0" xfId="643" applyFont="1" applyFill="1" applyBorder="1" applyAlignment="1">
      <alignment vertical="center"/>
    </xf>
    <xf numFmtId="183" fontId="26" fillId="0" borderId="0" xfId="643" applyNumberFormat="1" applyFont="1" applyFill="1" applyBorder="1" applyAlignment="1">
      <alignment vertical="center"/>
    </xf>
    <xf numFmtId="41" fontId="26" fillId="0" borderId="0" xfId="643" applyFont="1" applyFill="1" applyBorder="1" applyAlignment="1">
      <alignment horizontal="center" vertical="center"/>
    </xf>
    <xf numFmtId="182" fontId="26" fillId="0" borderId="0" xfId="643" applyNumberFormat="1" applyFont="1" applyFill="1" applyBorder="1" applyAlignment="1">
      <alignment vertical="center"/>
    </xf>
    <xf numFmtId="0" fontId="25" fillId="0" borderId="10" xfId="752" applyFont="1" applyFill="1" applyBorder="1" applyAlignment="1">
      <alignment vertical="center"/>
    </xf>
    <xf numFmtId="182" fontId="26" fillId="0" borderId="17" xfId="643" applyNumberFormat="1" applyFont="1" applyFill="1" applyBorder="1" applyAlignment="1">
      <alignment vertical="center"/>
    </xf>
    <xf numFmtId="0" fontId="25" fillId="0" borderId="10" xfId="0" applyNumberFormat="1" applyFont="1" applyFill="1" applyBorder="1" applyAlignment="1">
      <alignment vertical="center"/>
    </xf>
    <xf numFmtId="49" fontId="26" fillId="0" borderId="0" xfId="715" applyNumberFormat="1" applyFont="1" applyFill="1" applyBorder="1" applyAlignment="1">
      <alignment vertical="center"/>
    </xf>
    <xf numFmtId="182" fontId="26" fillId="0" borderId="0" xfId="200" applyNumberFormat="1" applyFont="1" applyFill="1" applyBorder="1" applyAlignment="1">
      <alignment vertical="center"/>
    </xf>
    <xf numFmtId="0" fontId="26" fillId="0" borderId="10" xfId="715" applyNumberFormat="1" applyFont="1" applyFill="1" applyBorder="1" applyAlignment="1">
      <alignment vertical="center"/>
    </xf>
    <xf numFmtId="0" fontId="26" fillId="0" borderId="0" xfId="752" applyNumberFormat="1" applyFont="1" applyFill="1" applyBorder="1" applyAlignment="1">
      <alignment vertical="center"/>
    </xf>
    <xf numFmtId="0" fontId="26" fillId="0" borderId="0" xfId="643" applyNumberFormat="1" applyFont="1" applyFill="1" applyBorder="1" applyAlignment="1">
      <alignment vertical="center"/>
    </xf>
    <xf numFmtId="196" fontId="26" fillId="0" borderId="0" xfId="643" applyNumberFormat="1" applyFont="1" applyFill="1" applyBorder="1" applyAlignment="1">
      <alignment vertical="center"/>
    </xf>
    <xf numFmtId="0" fontId="26" fillId="0" borderId="0" xfId="752" applyFont="1" applyFill="1" applyBorder="1" applyAlignment="1">
      <alignment vertical="center"/>
    </xf>
    <xf numFmtId="0" fontId="26" fillId="0" borderId="10" xfId="752" applyFont="1" applyFill="1" applyBorder="1" applyAlignment="1">
      <alignment vertical="center"/>
    </xf>
    <xf numFmtId="0" fontId="26" fillId="0" borderId="7" xfId="0" applyFont="1" applyFill="1" applyBorder="1" applyAlignment="1">
      <alignment horizontal="center"/>
    </xf>
    <xf numFmtId="0" fontId="26" fillId="0" borderId="9" xfId="752" applyFont="1" applyFill="1" applyBorder="1" applyAlignment="1">
      <alignment vertical="center"/>
    </xf>
    <xf numFmtId="3" fontId="26" fillId="0" borderId="7" xfId="0" applyNumberFormat="1" applyFont="1" applyFill="1" applyBorder="1" applyAlignment="1">
      <alignment vertical="center"/>
    </xf>
    <xf numFmtId="0" fontId="26" fillId="0" borderId="0" xfId="200" applyNumberFormat="1" applyFont="1" applyFill="1" applyBorder="1" applyAlignment="1">
      <alignment vertical="center"/>
    </xf>
    <xf numFmtId="0" fontId="26" fillId="0" borderId="0" xfId="200" applyNumberFormat="1" applyFont="1" applyFill="1" applyBorder="1" applyAlignment="1">
      <alignment horizontal="center" vertical="center"/>
    </xf>
    <xf numFmtId="41" fontId="26" fillId="0" borderId="0" xfId="200" applyFont="1" applyFill="1" applyBorder="1" applyAlignment="1">
      <alignment horizontal="right" vertical="center"/>
    </xf>
    <xf numFmtId="3" fontId="26" fillId="0" borderId="13" xfId="0" applyNumberFormat="1" applyFont="1" applyFill="1" applyBorder="1" applyAlignment="1">
      <alignment vertical="center"/>
    </xf>
    <xf numFmtId="3" fontId="26" fillId="0" borderId="1" xfId="0" applyNumberFormat="1" applyFont="1" applyFill="1" applyBorder="1" applyAlignment="1">
      <alignment vertical="center"/>
    </xf>
    <xf numFmtId="41" fontId="26" fillId="0" borderId="70" xfId="643" applyFont="1" applyFill="1" applyBorder="1" applyAlignment="1">
      <alignment vertical="center"/>
    </xf>
    <xf numFmtId="183" fontId="26" fillId="0" borderId="70" xfId="643" applyNumberFormat="1" applyFont="1" applyFill="1" applyBorder="1" applyAlignment="1">
      <alignment vertical="center"/>
    </xf>
    <xf numFmtId="41" fontId="26" fillId="0" borderId="70" xfId="643" applyFont="1" applyFill="1" applyBorder="1" applyAlignment="1">
      <alignment horizontal="center" vertical="center"/>
    </xf>
    <xf numFmtId="182" fontId="26" fillId="0" borderId="70" xfId="643" applyNumberFormat="1" applyFont="1" applyFill="1" applyBorder="1" applyAlignment="1">
      <alignment vertical="center"/>
    </xf>
    <xf numFmtId="181" fontId="26" fillId="0" borderId="0" xfId="643" applyNumberFormat="1" applyFont="1" applyFill="1" applyBorder="1" applyAlignment="1">
      <alignment vertical="center"/>
    </xf>
    <xf numFmtId="49" fontId="25" fillId="0" borderId="10" xfId="752" applyNumberFormat="1" applyFont="1" applyFill="1" applyBorder="1" applyAlignment="1">
      <alignment vertical="center"/>
    </xf>
    <xf numFmtId="49" fontId="26" fillId="0" borderId="10" xfId="752" applyNumberFormat="1" applyFont="1" applyFill="1" applyBorder="1" applyAlignment="1">
      <alignment vertical="center"/>
    </xf>
    <xf numFmtId="49" fontId="26" fillId="0" borderId="9" xfId="713" applyNumberFormat="1" applyFont="1" applyFill="1" applyBorder="1" applyAlignment="1">
      <alignment vertical="center"/>
    </xf>
    <xf numFmtId="182" fontId="26" fillId="0" borderId="9" xfId="200" applyNumberFormat="1" applyFont="1" applyFill="1" applyBorder="1" applyAlignment="1">
      <alignment horizontal="right" vertical="center"/>
    </xf>
    <xf numFmtId="49" fontId="26" fillId="0" borderId="10" xfId="713" applyNumberFormat="1" applyFont="1" applyFill="1" applyBorder="1" applyAlignment="1">
      <alignment vertical="center"/>
    </xf>
    <xf numFmtId="49" fontId="26" fillId="0" borderId="0" xfId="713" applyNumberFormat="1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6" fillId="0" borderId="24" xfId="0" applyFont="1" applyFill="1" applyBorder="1"/>
    <xf numFmtId="0" fontId="25" fillId="0" borderId="0" xfId="0" applyFont="1" applyFill="1" applyAlignment="1">
      <alignment vertical="center"/>
    </xf>
    <xf numFmtId="183" fontId="26" fillId="0" borderId="0" xfId="200" applyNumberFormat="1" applyFont="1" applyFill="1" applyAlignment="1">
      <alignment vertical="center"/>
    </xf>
    <xf numFmtId="182" fontId="26" fillId="0" borderId="0" xfId="200" applyNumberFormat="1" applyFont="1" applyFill="1" applyAlignment="1">
      <alignment vertical="center"/>
    </xf>
    <xf numFmtId="49" fontId="25" fillId="0" borderId="10" xfId="713" applyNumberFormat="1" applyFont="1" applyFill="1" applyBorder="1" applyAlignment="1">
      <alignment vertical="center"/>
    </xf>
    <xf numFmtId="0" fontId="26" fillId="0" borderId="0" xfId="713" applyFont="1" applyFill="1" applyBorder="1" applyAlignment="1">
      <alignment vertical="center"/>
    </xf>
    <xf numFmtId="41" fontId="25" fillId="0" borderId="0" xfId="200" applyFont="1" applyFill="1" applyBorder="1" applyAlignment="1">
      <alignment vertical="center"/>
    </xf>
    <xf numFmtId="41" fontId="26" fillId="0" borderId="46" xfId="200" applyFont="1" applyFill="1" applyBorder="1" applyAlignment="1">
      <alignment vertical="center"/>
    </xf>
    <xf numFmtId="183" fontId="26" fillId="0" borderId="46" xfId="200" applyNumberFormat="1" applyFont="1" applyFill="1" applyBorder="1" applyAlignment="1">
      <alignment vertical="center"/>
    </xf>
    <xf numFmtId="182" fontId="26" fillId="0" borderId="46" xfId="200" applyNumberFormat="1" applyFont="1" applyFill="1" applyBorder="1" applyAlignment="1">
      <alignment vertical="center"/>
    </xf>
    <xf numFmtId="41" fontId="26" fillId="0" borderId="70" xfId="200" applyFont="1" applyFill="1" applyBorder="1" applyAlignment="1">
      <alignment vertical="center"/>
    </xf>
    <xf numFmtId="183" fontId="26" fillId="0" borderId="70" xfId="200" applyNumberFormat="1" applyFont="1" applyFill="1" applyBorder="1" applyAlignment="1">
      <alignment vertical="center"/>
    </xf>
    <xf numFmtId="182" fontId="26" fillId="0" borderId="70" xfId="200" applyNumberFormat="1" applyFont="1" applyFill="1" applyBorder="1" applyAlignment="1">
      <alignment vertical="center"/>
    </xf>
    <xf numFmtId="0" fontId="26" fillId="0" borderId="4" xfId="0" applyFont="1" applyFill="1" applyBorder="1" applyAlignment="1">
      <alignment horizontal="center" vertical="center"/>
    </xf>
    <xf numFmtId="3" fontId="26" fillId="0" borderId="4" xfId="0" applyNumberFormat="1" applyFont="1" applyFill="1" applyBorder="1" applyAlignment="1">
      <alignment vertical="center"/>
    </xf>
    <xf numFmtId="0" fontId="26" fillId="0" borderId="4" xfId="0" applyFont="1" applyFill="1" applyBorder="1" applyAlignment="1">
      <alignment vertical="center"/>
    </xf>
    <xf numFmtId="183" fontId="26" fillId="0" borderId="19" xfId="200" applyNumberFormat="1" applyFont="1" applyFill="1" applyBorder="1" applyAlignment="1">
      <alignment vertical="center"/>
    </xf>
    <xf numFmtId="182" fontId="26" fillId="0" borderId="19" xfId="200" applyNumberFormat="1" applyFont="1" applyFill="1" applyBorder="1" applyAlignment="1">
      <alignment vertical="center"/>
    </xf>
    <xf numFmtId="183" fontId="26" fillId="0" borderId="9" xfId="200" applyNumberFormat="1" applyFont="1" applyFill="1" applyBorder="1" applyAlignment="1">
      <alignment vertical="center"/>
    </xf>
    <xf numFmtId="182" fontId="26" fillId="0" borderId="9" xfId="200" applyNumberFormat="1" applyFont="1" applyFill="1" applyBorder="1" applyAlignment="1">
      <alignment vertical="center"/>
    </xf>
    <xf numFmtId="41" fontId="26" fillId="0" borderId="17" xfId="200" applyFont="1" applyFill="1" applyBorder="1" applyAlignment="1">
      <alignment vertical="center"/>
    </xf>
    <xf numFmtId="189" fontId="26" fillId="0" borderId="0" xfId="200" applyNumberFormat="1" applyFont="1" applyFill="1" applyBorder="1" applyAlignment="1">
      <alignment vertical="center"/>
    </xf>
    <xf numFmtId="184" fontId="26" fillId="0" borderId="0" xfId="200" applyNumberFormat="1" applyFont="1" applyFill="1" applyBorder="1" applyAlignment="1">
      <alignment vertical="center"/>
    </xf>
    <xf numFmtId="193" fontId="26" fillId="0" borderId="0" xfId="200" applyNumberFormat="1" applyFont="1" applyFill="1" applyBorder="1" applyAlignment="1">
      <alignment vertical="center"/>
    </xf>
    <xf numFmtId="49" fontId="26" fillId="0" borderId="10" xfId="0" applyNumberFormat="1" applyFont="1" applyFill="1" applyBorder="1" applyAlignment="1">
      <alignment horizontal="left" vertical="center"/>
    </xf>
    <xf numFmtId="49" fontId="25" fillId="0" borderId="10" xfId="533" applyNumberFormat="1" applyFont="1" applyFill="1" applyBorder="1" applyAlignment="1">
      <alignment vertical="center"/>
    </xf>
    <xf numFmtId="49" fontId="26" fillId="0" borderId="0" xfId="533" applyNumberFormat="1" applyFont="1" applyFill="1" applyBorder="1" applyAlignment="1">
      <alignment vertical="center"/>
    </xf>
    <xf numFmtId="0" fontId="0" fillId="0" borderId="0" xfId="0" applyFont="1" applyBorder="1"/>
    <xf numFmtId="0" fontId="0" fillId="0" borderId="17" xfId="0" applyFont="1" applyBorder="1"/>
    <xf numFmtId="49" fontId="26" fillId="0" borderId="10" xfId="533" applyNumberFormat="1" applyFont="1" applyFill="1" applyBorder="1" applyAlignment="1">
      <alignment vertical="center"/>
    </xf>
    <xf numFmtId="190" fontId="26" fillId="0" borderId="9" xfId="0" applyNumberFormat="1" applyFont="1" applyFill="1" applyBorder="1" applyAlignment="1">
      <alignment vertical="center"/>
    </xf>
    <xf numFmtId="181" fontId="26" fillId="0" borderId="9" xfId="200" applyNumberFormat="1" applyFont="1" applyFill="1" applyBorder="1" applyAlignment="1">
      <alignment vertical="center"/>
    </xf>
    <xf numFmtId="195" fontId="26" fillId="0" borderId="0" xfId="0" applyNumberFormat="1" applyFont="1" applyFill="1" applyBorder="1" applyAlignment="1">
      <alignment vertical="center"/>
    </xf>
    <xf numFmtId="0" fontId="36" fillId="0" borderId="9" xfId="0" applyFont="1" applyFill="1" applyBorder="1" applyAlignment="1">
      <alignment vertical="center"/>
    </xf>
    <xf numFmtId="182" fontId="26" fillId="0" borderId="46" xfId="200" applyNumberFormat="1" applyFont="1" applyFill="1" applyBorder="1" applyAlignment="1">
      <alignment horizontal="right" vertical="center"/>
    </xf>
    <xf numFmtId="207" fontId="26" fillId="0" borderId="0" xfId="200" applyNumberFormat="1" applyFont="1" applyFill="1" applyBorder="1" applyAlignment="1">
      <alignment horizontal="right" vertical="center"/>
    </xf>
    <xf numFmtId="208" fontId="26" fillId="0" borderId="0" xfId="200" applyNumberFormat="1" applyFont="1" applyFill="1" applyBorder="1" applyAlignment="1">
      <alignment vertical="center"/>
    </xf>
    <xf numFmtId="180" fontId="26" fillId="0" borderId="0" xfId="200" applyNumberFormat="1" applyFont="1" applyFill="1" applyBorder="1" applyAlignment="1">
      <alignment horizontal="right" vertical="center"/>
    </xf>
    <xf numFmtId="183" fontId="26" fillId="0" borderId="70" xfId="200" applyNumberFormat="1" applyFont="1" applyFill="1" applyBorder="1" applyAlignment="1">
      <alignment horizontal="right" vertical="center"/>
    </xf>
    <xf numFmtId="182" fontId="26" fillId="0" borderId="70" xfId="200" applyNumberFormat="1" applyFont="1" applyFill="1" applyBorder="1" applyAlignment="1">
      <alignment horizontal="right" vertical="center"/>
    </xf>
    <xf numFmtId="49" fontId="26" fillId="0" borderId="33" xfId="0" applyNumberFormat="1" applyFont="1" applyFill="1" applyBorder="1" applyAlignment="1">
      <alignment vertical="top"/>
    </xf>
    <xf numFmtId="0" fontId="26" fillId="0" borderId="26" xfId="0" applyFont="1" applyFill="1" applyBorder="1" applyAlignment="1">
      <alignment vertical="top" wrapText="1"/>
    </xf>
    <xf numFmtId="0" fontId="26" fillId="0" borderId="26" xfId="0" applyFont="1" applyFill="1" applyBorder="1" applyAlignment="1">
      <alignment vertical="top"/>
    </xf>
    <xf numFmtId="0" fontId="26" fillId="0" borderId="26" xfId="0" applyFont="1" applyFill="1" applyBorder="1" applyAlignment="1">
      <alignment horizontal="center" vertical="top"/>
    </xf>
    <xf numFmtId="41" fontId="26" fillId="0" borderId="26" xfId="200" applyFont="1" applyFill="1" applyBorder="1" applyAlignment="1">
      <alignment vertical="top"/>
    </xf>
    <xf numFmtId="41" fontId="26" fillId="0" borderId="26" xfId="200" applyFont="1" applyFill="1" applyBorder="1" applyAlignment="1">
      <alignment vertical="center"/>
    </xf>
    <xf numFmtId="9" fontId="26" fillId="0" borderId="26" xfId="0" applyNumberFormat="1" applyFont="1" applyFill="1" applyBorder="1" applyAlignment="1">
      <alignment vertical="center"/>
    </xf>
    <xf numFmtId="41" fontId="26" fillId="0" borderId="28" xfId="200" applyFont="1" applyFill="1" applyBorder="1" applyAlignment="1">
      <alignment vertical="center"/>
    </xf>
    <xf numFmtId="182" fontId="26" fillId="0" borderId="28" xfId="200" applyNumberFormat="1" applyFont="1" applyFill="1" applyBorder="1" applyAlignment="1">
      <alignment vertical="center"/>
    </xf>
    <xf numFmtId="0" fontId="26" fillId="0" borderId="40" xfId="0" quotePrefix="1" applyFont="1" applyFill="1" applyBorder="1"/>
    <xf numFmtId="0" fontId="26" fillId="0" borderId="26" xfId="0" applyFont="1" applyFill="1" applyBorder="1"/>
    <xf numFmtId="0" fontId="26" fillId="0" borderId="26" xfId="0" quotePrefix="1" applyFont="1" applyFill="1" applyBorder="1"/>
    <xf numFmtId="0" fontId="26" fillId="0" borderId="37" xfId="0" applyFont="1" applyFill="1" applyBorder="1"/>
    <xf numFmtId="0" fontId="26" fillId="0" borderId="26" xfId="0" applyFont="1" applyFill="1" applyBorder="1" applyAlignment="1">
      <alignment horizontal="center"/>
    </xf>
    <xf numFmtId="0" fontId="26" fillId="0" borderId="42" xfId="0" quotePrefix="1" applyFont="1" applyFill="1" applyBorder="1"/>
    <xf numFmtId="0" fontId="26" fillId="0" borderId="1" xfId="0" quotePrefix="1" applyFont="1" applyFill="1" applyBorder="1"/>
    <xf numFmtId="0" fontId="26" fillId="0" borderId="23" xfId="0" applyFont="1" applyFill="1" applyBorder="1"/>
    <xf numFmtId="0" fontId="26" fillId="0" borderId="21" xfId="0" quotePrefix="1" applyFont="1" applyFill="1" applyBorder="1"/>
    <xf numFmtId="0" fontId="26" fillId="0" borderId="21" xfId="0" applyFont="1" applyFill="1" applyBorder="1" applyAlignment="1">
      <alignment horizontal="center"/>
    </xf>
    <xf numFmtId="41" fontId="26" fillId="0" borderId="21" xfId="200" applyFont="1" applyFill="1" applyBorder="1" applyAlignment="1">
      <alignment vertical="center"/>
    </xf>
    <xf numFmtId="9" fontId="26" fillId="0" borderId="21" xfId="0" applyNumberFormat="1" applyFont="1" applyFill="1" applyBorder="1" applyAlignment="1">
      <alignment vertical="center"/>
    </xf>
    <xf numFmtId="182" fontId="26" fillId="0" borderId="54" xfId="200" applyNumberFormat="1" applyFont="1" applyFill="1" applyBorder="1" applyAlignment="1">
      <alignment vertical="center"/>
    </xf>
    <xf numFmtId="0" fontId="26" fillId="0" borderId="24" xfId="0" quotePrefix="1" applyFont="1" applyFill="1" applyBorder="1"/>
    <xf numFmtId="0" fontId="26" fillId="0" borderId="7" xfId="0" quotePrefix="1" applyFont="1" applyFill="1" applyBorder="1"/>
    <xf numFmtId="0" fontId="26" fillId="0" borderId="32" xfId="0" applyFont="1" applyFill="1" applyBorder="1"/>
    <xf numFmtId="0" fontId="26" fillId="0" borderId="5" xfId="0" quotePrefix="1" applyFont="1" applyFill="1" applyBorder="1"/>
    <xf numFmtId="0" fontId="26" fillId="0" borderId="5" xfId="0" applyFont="1" applyFill="1" applyBorder="1" applyAlignment="1">
      <alignment horizontal="center"/>
    </xf>
    <xf numFmtId="9" fontId="26" fillId="0" borderId="5" xfId="0" applyNumberFormat="1" applyFont="1" applyFill="1" applyBorder="1" applyAlignment="1">
      <alignment vertical="center"/>
    </xf>
    <xf numFmtId="0" fontId="26" fillId="0" borderId="44" xfId="0" applyFont="1" applyFill="1" applyBorder="1"/>
    <xf numFmtId="0" fontId="26" fillId="0" borderId="46" xfId="0" applyFont="1" applyFill="1" applyBorder="1"/>
    <xf numFmtId="0" fontId="26" fillId="0" borderId="13" xfId="0" quotePrefix="1" applyFont="1" applyFill="1" applyBorder="1"/>
    <xf numFmtId="0" fontId="26" fillId="0" borderId="13" xfId="0" applyFont="1" applyFill="1" applyBorder="1" applyAlignment="1">
      <alignment horizontal="center"/>
    </xf>
    <xf numFmtId="176" fontId="26" fillId="0" borderId="13" xfId="0" applyNumberFormat="1" applyFont="1" applyFill="1" applyBorder="1" applyAlignment="1">
      <alignment vertical="center"/>
    </xf>
    <xf numFmtId="0" fontId="26" fillId="0" borderId="70" xfId="0" applyFont="1" applyFill="1" applyBorder="1" applyAlignment="1">
      <alignment horizontal="right" vertical="center"/>
    </xf>
    <xf numFmtId="49" fontId="26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/>
    </xf>
    <xf numFmtId="184" fontId="26" fillId="0" borderId="0" xfId="0" applyNumberFormat="1" applyFont="1" applyFill="1" applyBorder="1" applyAlignment="1">
      <alignment horizontal="right" vertical="center"/>
    </xf>
    <xf numFmtId="0" fontId="26" fillId="0" borderId="49" xfId="200" applyNumberFormat="1" applyFont="1" applyFill="1" applyBorder="1" applyAlignment="1">
      <alignment horizontal="right" vertical="center"/>
    </xf>
    <xf numFmtId="184" fontId="26" fillId="0" borderId="49" xfId="200" applyNumberFormat="1" applyFont="1" applyFill="1" applyBorder="1" applyAlignment="1">
      <alignment horizontal="right" vertical="center"/>
    </xf>
    <xf numFmtId="184" fontId="26" fillId="0" borderId="46" xfId="0" applyNumberFormat="1" applyFont="1" applyFill="1" applyBorder="1" applyAlignment="1">
      <alignment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176" fontId="26" fillId="0" borderId="7" xfId="200" applyNumberFormat="1" applyFont="1" applyFill="1" applyBorder="1" applyAlignment="1">
      <alignment horizontal="right" vertical="center"/>
    </xf>
    <xf numFmtId="177" fontId="26" fillId="0" borderId="7" xfId="1" applyNumberFormat="1" applyFont="1" applyFill="1" applyBorder="1" applyAlignment="1">
      <alignment horizontal="right" vertical="center"/>
    </xf>
    <xf numFmtId="176" fontId="26" fillId="0" borderId="7" xfId="0" applyNumberFormat="1" applyFont="1" applyFill="1" applyBorder="1" applyAlignment="1">
      <alignment horizontal="center" vertical="center" wrapText="1"/>
    </xf>
    <xf numFmtId="41" fontId="26" fillId="0" borderId="7" xfId="0" applyNumberFormat="1" applyFont="1" applyFill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/>
    <xf numFmtId="193" fontId="26" fillId="0" borderId="9" xfId="200" applyNumberFormat="1" applyFont="1" applyBorder="1" applyAlignment="1">
      <alignment horizontal="right" vertical="center"/>
    </xf>
    <xf numFmtId="192" fontId="26" fillId="0" borderId="9" xfId="200" applyNumberFormat="1" applyFont="1" applyBorder="1" applyAlignment="1">
      <alignment horizontal="right" vertical="center"/>
    </xf>
    <xf numFmtId="3" fontId="26" fillId="0" borderId="9" xfId="0" applyNumberFormat="1" applyFont="1" applyBorder="1" applyAlignment="1">
      <alignment horizontal="center" vertical="center"/>
    </xf>
    <xf numFmtId="182" fontId="26" fillId="0" borderId="16" xfId="200" applyNumberFormat="1" applyFont="1" applyBorder="1" applyAlignment="1">
      <alignment horizontal="right" vertical="center"/>
    </xf>
    <xf numFmtId="183" fontId="65" fillId="0" borderId="0" xfId="200" applyNumberFormat="1" applyFont="1" applyFill="1" applyBorder="1" applyAlignment="1">
      <alignment horizontal="right" vertical="center"/>
    </xf>
    <xf numFmtId="192" fontId="65" fillId="0" borderId="0" xfId="0" applyNumberFormat="1" applyFont="1" applyFill="1" applyBorder="1" applyAlignment="1">
      <alignment vertical="center"/>
    </xf>
    <xf numFmtId="10" fontId="65" fillId="0" borderId="19" xfId="145" applyNumberFormat="1" applyFont="1" applyFill="1" applyBorder="1" applyAlignment="1">
      <alignment horizontal="right" vertical="top"/>
    </xf>
    <xf numFmtId="49" fontId="65" fillId="0" borderId="19" xfId="0" applyNumberFormat="1" applyFont="1" applyFill="1" applyBorder="1" applyAlignment="1">
      <alignment horizontal="right" vertical="top"/>
    </xf>
    <xf numFmtId="0" fontId="65" fillId="0" borderId="11" xfId="0" applyFont="1" applyFill="1" applyBorder="1" applyAlignment="1">
      <alignment vertical="top"/>
    </xf>
    <xf numFmtId="182" fontId="65" fillId="0" borderId="9" xfId="0" applyNumberFormat="1" applyFont="1" applyFill="1" applyBorder="1" applyAlignment="1">
      <alignment horizontal="right" vertical="top"/>
    </xf>
    <xf numFmtId="49" fontId="65" fillId="0" borderId="9" xfId="0" applyNumberFormat="1" applyFont="1" applyFill="1" applyBorder="1" applyAlignment="1">
      <alignment horizontal="right" vertical="top"/>
    </xf>
    <xf numFmtId="0" fontId="65" fillId="0" borderId="8" xfId="0" applyFont="1" applyFill="1" applyBorder="1" applyAlignment="1">
      <alignment vertical="top"/>
    </xf>
    <xf numFmtId="179" fontId="65" fillId="0" borderId="17" xfId="0" applyNumberFormat="1" applyFont="1" applyFill="1" applyBorder="1" applyAlignment="1">
      <alignment vertical="top"/>
    </xf>
    <xf numFmtId="182" fontId="65" fillId="0" borderId="0" xfId="0" applyNumberFormat="1" applyFont="1" applyFill="1" applyBorder="1" applyAlignment="1">
      <alignment horizontal="right" vertical="top"/>
    </xf>
    <xf numFmtId="177" fontId="65" fillId="0" borderId="0" xfId="145" applyNumberFormat="1" applyFont="1" applyFill="1" applyBorder="1" applyAlignment="1">
      <alignment horizontal="right" vertical="top"/>
    </xf>
    <xf numFmtId="0" fontId="65" fillId="0" borderId="10" xfId="0" applyFont="1" applyFill="1" applyBorder="1" applyAlignment="1">
      <alignment vertical="top"/>
    </xf>
    <xf numFmtId="179" fontId="65" fillId="0" borderId="17" xfId="0" applyNumberFormat="1" applyFont="1" applyBorder="1" applyAlignment="1">
      <alignment vertical="top"/>
    </xf>
    <xf numFmtId="182" fontId="65" fillId="0" borderId="0" xfId="0" applyNumberFormat="1" applyFont="1" applyBorder="1" applyAlignment="1">
      <alignment horizontal="right" vertical="top"/>
    </xf>
    <xf numFmtId="177" fontId="65" fillId="0" borderId="0" xfId="145" applyNumberFormat="1" applyFont="1" applyBorder="1" applyAlignment="1">
      <alignment horizontal="right" vertical="top"/>
    </xf>
    <xf numFmtId="181" fontId="65" fillId="0" borderId="0" xfId="0" applyNumberFormat="1" applyFont="1" applyFill="1" applyBorder="1" applyAlignment="1">
      <alignment vertical="center"/>
    </xf>
    <xf numFmtId="178" fontId="65" fillId="0" borderId="19" xfId="0" applyNumberFormat="1" applyFont="1" applyFill="1" applyBorder="1" applyAlignment="1">
      <alignment horizontal="right" vertical="top"/>
    </xf>
    <xf numFmtId="178" fontId="65" fillId="0" borderId="19" xfId="0" applyNumberFormat="1" applyFont="1" applyFill="1" applyBorder="1" applyAlignment="1">
      <alignment vertical="top"/>
    </xf>
    <xf numFmtId="179" fontId="65" fillId="0" borderId="16" xfId="0" applyNumberFormat="1" applyFont="1" applyFill="1" applyBorder="1" applyAlignment="1">
      <alignment vertical="top"/>
    </xf>
    <xf numFmtId="178" fontId="65" fillId="0" borderId="9" xfId="0" applyNumberFormat="1" applyFont="1" applyFill="1" applyBorder="1" applyAlignment="1">
      <alignment horizontal="right" vertical="top"/>
    </xf>
    <xf numFmtId="178" fontId="65" fillId="0" borderId="9" xfId="0" applyNumberFormat="1" applyFont="1" applyFill="1" applyBorder="1" applyAlignment="1">
      <alignment vertical="top"/>
    </xf>
    <xf numFmtId="10" fontId="65" fillId="0" borderId="0" xfId="145" applyNumberFormat="1" applyFont="1" applyFill="1" applyBorder="1" applyAlignment="1">
      <alignment horizontal="right" vertical="top"/>
    </xf>
    <xf numFmtId="49" fontId="65" fillId="0" borderId="0" xfId="0" applyNumberFormat="1" applyFont="1" applyFill="1" applyBorder="1" applyAlignment="1">
      <alignment horizontal="right" vertical="top"/>
    </xf>
    <xf numFmtId="178" fontId="65" fillId="0" borderId="0" xfId="0" applyNumberFormat="1" applyFont="1" applyFill="1" applyBorder="1" applyAlignment="1">
      <alignment horizontal="right" vertical="top"/>
    </xf>
    <xf numFmtId="178" fontId="65" fillId="0" borderId="0" xfId="0" applyNumberFormat="1" applyFont="1" applyFill="1" applyBorder="1" applyAlignment="1">
      <alignment vertical="top"/>
    </xf>
    <xf numFmtId="10" fontId="65" fillId="0" borderId="0" xfId="145" applyNumberFormat="1" applyFont="1" applyBorder="1" applyAlignment="1">
      <alignment horizontal="right" vertical="top"/>
    </xf>
    <xf numFmtId="49" fontId="65" fillId="0" borderId="0" xfId="0" applyNumberFormat="1" applyFont="1" applyBorder="1" applyAlignment="1">
      <alignment horizontal="right" vertical="top"/>
    </xf>
    <xf numFmtId="178" fontId="65" fillId="0" borderId="0" xfId="0" applyNumberFormat="1" applyFont="1" applyBorder="1" applyAlignment="1">
      <alignment horizontal="right" vertical="top"/>
    </xf>
    <xf numFmtId="178" fontId="65" fillId="0" borderId="0" xfId="0" applyNumberFormat="1" applyFont="1" applyBorder="1" applyAlignment="1">
      <alignment vertical="top"/>
    </xf>
    <xf numFmtId="182" fontId="65" fillId="0" borderId="19" xfId="0" applyNumberFormat="1" applyFont="1" applyFill="1" applyBorder="1" applyAlignment="1">
      <alignment horizontal="right" vertical="top"/>
    </xf>
    <xf numFmtId="179" fontId="65" fillId="0" borderId="25" xfId="0" applyNumberFormat="1" applyFont="1" applyFill="1" applyBorder="1" applyAlignment="1">
      <alignment vertical="top"/>
    </xf>
    <xf numFmtId="0" fontId="26" fillId="0" borderId="0" xfId="0" applyFont="1"/>
    <xf numFmtId="0" fontId="26" fillId="0" borderId="7" xfId="0" applyFont="1" applyBorder="1" applyAlignment="1">
      <alignment horizontal="center" vertical="center"/>
    </xf>
    <xf numFmtId="41" fontId="26" fillId="0" borderId="7" xfId="0" applyNumberFormat="1" applyFont="1" applyBorder="1" applyAlignment="1">
      <alignment horizontal="right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178" fontId="26" fillId="0" borderId="0" xfId="0" applyNumberFormat="1" applyFont="1" applyFill="1" applyBorder="1" applyAlignment="1">
      <alignment vertical="center"/>
    </xf>
    <xf numFmtId="197" fontId="26" fillId="0" borderId="0" xfId="0" applyNumberFormat="1" applyFont="1" applyFill="1" applyBorder="1" applyAlignment="1">
      <alignment horizontal="right" vertical="center"/>
    </xf>
    <xf numFmtId="0" fontId="26" fillId="0" borderId="8" xfId="0" applyFont="1" applyFill="1" applyBorder="1" applyAlignment="1">
      <alignment vertical="center"/>
    </xf>
    <xf numFmtId="178" fontId="26" fillId="0" borderId="9" xfId="0" applyNumberFormat="1" applyFont="1" applyFill="1" applyBorder="1" applyAlignment="1">
      <alignment vertical="center"/>
    </xf>
    <xf numFmtId="178" fontId="26" fillId="0" borderId="9" xfId="0" applyNumberFormat="1" applyFont="1" applyFill="1" applyBorder="1" applyAlignment="1">
      <alignment horizontal="right" vertical="center"/>
    </xf>
    <xf numFmtId="178" fontId="26" fillId="0" borderId="9" xfId="0" applyNumberFormat="1" applyFont="1" applyFill="1" applyBorder="1" applyAlignment="1">
      <alignment horizontal="center" vertical="center"/>
    </xf>
    <xf numFmtId="182" fontId="26" fillId="0" borderId="9" xfId="0" applyNumberFormat="1" applyFont="1" applyFill="1" applyBorder="1" applyAlignment="1">
      <alignment horizontal="right" vertical="center"/>
    </xf>
    <xf numFmtId="179" fontId="26" fillId="0" borderId="16" xfId="0" applyNumberFormat="1" applyFont="1" applyFill="1" applyBorder="1" applyAlignment="1">
      <alignment vertical="center"/>
    </xf>
    <xf numFmtId="49" fontId="26" fillId="0" borderId="9" xfId="0" applyNumberFormat="1" applyFont="1" applyFill="1" applyBorder="1" applyAlignment="1">
      <alignment horizontal="center" vertical="center"/>
    </xf>
    <xf numFmtId="9" fontId="26" fillId="0" borderId="18" xfId="1" applyNumberFormat="1" applyFont="1" applyBorder="1" applyAlignment="1">
      <alignment horizontal="right" vertical="center"/>
    </xf>
    <xf numFmtId="41" fontId="26" fillId="0" borderId="7" xfId="200" applyFont="1" applyBorder="1" applyAlignment="1">
      <alignment horizontal="right" vertical="center"/>
    </xf>
    <xf numFmtId="49" fontId="26" fillId="0" borderId="32" xfId="0" applyNumberFormat="1" applyFont="1" applyFill="1" applyBorder="1" applyAlignment="1">
      <alignment horizontal="center" vertical="top"/>
    </xf>
    <xf numFmtId="185" fontId="26" fillId="0" borderId="0" xfId="0" applyNumberFormat="1" applyFont="1" applyFill="1" applyBorder="1" applyAlignment="1">
      <alignment horizontal="right" vertical="center"/>
    </xf>
    <xf numFmtId="199" fontId="26" fillId="0" borderId="0" xfId="0" applyNumberFormat="1" applyFont="1" applyFill="1" applyBorder="1" applyAlignment="1">
      <alignment vertical="center"/>
    </xf>
    <xf numFmtId="181" fontId="26" fillId="0" borderId="0" xfId="0" applyNumberFormat="1" applyFont="1" applyFill="1" applyBorder="1" applyAlignment="1">
      <alignment horizontal="right" vertical="center"/>
    </xf>
    <xf numFmtId="178" fontId="26" fillId="0" borderId="0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center" vertical="center"/>
    </xf>
    <xf numFmtId="49" fontId="26" fillId="0" borderId="6" xfId="0" applyNumberFormat="1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vertical="center"/>
    </xf>
    <xf numFmtId="0" fontId="26" fillId="0" borderId="7" xfId="0" applyFont="1" applyFill="1" applyBorder="1" applyAlignment="1">
      <alignment vertical="top"/>
    </xf>
    <xf numFmtId="178" fontId="26" fillId="0" borderId="7" xfId="0" applyNumberFormat="1" applyFont="1" applyFill="1" applyBorder="1" applyAlignment="1">
      <alignment vertical="top"/>
    </xf>
    <xf numFmtId="176" fontId="26" fillId="0" borderId="7" xfId="0" applyNumberFormat="1" applyFont="1" applyFill="1" applyBorder="1" applyAlignment="1">
      <alignment vertical="top"/>
    </xf>
    <xf numFmtId="177" fontId="26" fillId="0" borderId="7" xfId="1" applyNumberFormat="1" applyFont="1" applyFill="1" applyBorder="1" applyAlignment="1">
      <alignment vertical="top"/>
    </xf>
    <xf numFmtId="49" fontId="26" fillId="0" borderId="7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65" fillId="0" borderId="0" xfId="0" applyFont="1" applyBorder="1" applyAlignment="1">
      <alignment horizontal="center" vertical="center"/>
    </xf>
    <xf numFmtId="182" fontId="65" fillId="0" borderId="17" xfId="200" applyNumberFormat="1" applyFont="1" applyBorder="1" applyAlignment="1">
      <alignment horizontal="right" vertical="center"/>
    </xf>
    <xf numFmtId="192" fontId="65" fillId="0" borderId="0" xfId="200" applyNumberFormat="1" applyFont="1" applyBorder="1" applyAlignment="1">
      <alignment horizontal="right" vertical="center"/>
    </xf>
    <xf numFmtId="0" fontId="65" fillId="0" borderId="0" xfId="0" applyFont="1" applyFill="1" applyBorder="1" applyAlignment="1">
      <alignment horizontal="center" vertical="center"/>
    </xf>
    <xf numFmtId="193" fontId="26" fillId="0" borderId="0" xfId="1" applyNumberFormat="1" applyFont="1" applyFill="1" applyBorder="1" applyAlignment="1">
      <alignment horizontal="right" vertical="center"/>
    </xf>
    <xf numFmtId="0" fontId="65" fillId="0" borderId="10" xfId="0" applyFont="1" applyBorder="1" applyAlignment="1">
      <alignment vertical="top"/>
    </xf>
    <xf numFmtId="180" fontId="26" fillId="0" borderId="0" xfId="0" applyNumberFormat="1" applyFont="1" applyFill="1" applyBorder="1" applyAlignment="1">
      <alignment horizontal="right" vertical="center"/>
    </xf>
    <xf numFmtId="49" fontId="26" fillId="0" borderId="9" xfId="0" applyNumberFormat="1" applyFont="1" applyFill="1" applyBorder="1" applyAlignment="1">
      <alignment horizontal="right" vertical="center"/>
    </xf>
    <xf numFmtId="177" fontId="26" fillId="0" borderId="0" xfId="1" applyNumberFormat="1" applyFont="1" applyFill="1" applyBorder="1" applyAlignment="1">
      <alignment horizontal="right" vertical="center"/>
    </xf>
    <xf numFmtId="0" fontId="66" fillId="0" borderId="0" xfId="0" applyFont="1" applyBorder="1" applyAlignment="1">
      <alignment horizontal="right" vertical="center"/>
    </xf>
    <xf numFmtId="0" fontId="26" fillId="0" borderId="8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182" fontId="26" fillId="0" borderId="0" xfId="0" applyNumberFormat="1" applyFont="1" applyFill="1" applyBorder="1" applyAlignment="1">
      <alignment horizontal="right" vertical="center"/>
    </xf>
    <xf numFmtId="179" fontId="26" fillId="0" borderId="17" xfId="0" applyNumberFormat="1" applyFont="1" applyFill="1" applyBorder="1" applyAlignment="1">
      <alignment vertical="center"/>
    </xf>
    <xf numFmtId="0" fontId="65" fillId="0" borderId="10" xfId="0" applyFont="1" applyFill="1" applyBorder="1" applyAlignment="1">
      <alignment vertical="center"/>
    </xf>
    <xf numFmtId="41" fontId="65" fillId="0" borderId="0" xfId="200" applyFont="1" applyFill="1" applyBorder="1" applyAlignment="1">
      <alignment horizontal="center" vertical="center"/>
    </xf>
    <xf numFmtId="182" fontId="65" fillId="0" borderId="17" xfId="200" applyNumberFormat="1" applyFont="1" applyFill="1" applyBorder="1" applyAlignment="1">
      <alignment vertical="center"/>
    </xf>
    <xf numFmtId="0" fontId="65" fillId="0" borderId="0" xfId="0" applyFont="1" applyFill="1" applyBorder="1" applyAlignment="1">
      <alignment vertical="center"/>
    </xf>
    <xf numFmtId="179" fontId="65" fillId="0" borderId="0" xfId="200" applyNumberFormat="1" applyFont="1" applyFill="1" applyBorder="1" applyAlignment="1">
      <alignment horizontal="right" vertical="center"/>
    </xf>
    <xf numFmtId="49" fontId="26" fillId="0" borderId="0" xfId="0" applyNumberFormat="1" applyFont="1" applyFill="1" applyBorder="1" applyAlignment="1">
      <alignment horizontal="right" vertical="center"/>
    </xf>
    <xf numFmtId="0" fontId="65" fillId="0" borderId="0" xfId="0" applyNumberFormat="1" applyFont="1" applyFill="1" applyBorder="1" applyAlignment="1">
      <alignment horizontal="right" vertical="center"/>
    </xf>
    <xf numFmtId="10" fontId="26" fillId="0" borderId="19" xfId="591" applyNumberFormat="1" applyFont="1" applyBorder="1" applyAlignment="1">
      <alignment horizontal="right" vertical="center"/>
    </xf>
    <xf numFmtId="177" fontId="26" fillId="0" borderId="0" xfId="591" applyNumberFormat="1" applyFont="1" applyBorder="1" applyAlignment="1">
      <alignment horizontal="right" vertical="center"/>
    </xf>
    <xf numFmtId="10" fontId="26" fillId="0" borderId="0" xfId="591" applyNumberFormat="1" applyFont="1" applyBorder="1" applyAlignment="1">
      <alignment horizontal="right" vertical="center"/>
    </xf>
    <xf numFmtId="201" fontId="26" fillId="0" borderId="9" xfId="591" applyNumberFormat="1" applyFont="1" applyBorder="1" applyAlignment="1">
      <alignment horizontal="right" vertical="center"/>
    </xf>
    <xf numFmtId="10" fontId="26" fillId="0" borderId="19" xfId="590" applyNumberFormat="1" applyFont="1" applyBorder="1" applyAlignment="1">
      <alignment horizontal="right" vertical="center"/>
    </xf>
    <xf numFmtId="176" fontId="65" fillId="0" borderId="0" xfId="0" applyNumberFormat="1" applyFont="1" applyFill="1" applyBorder="1" applyAlignment="1">
      <alignment horizontal="center" vertical="center"/>
    </xf>
    <xf numFmtId="0" fontId="26" fillId="0" borderId="51" xfId="0" applyFont="1" applyBorder="1" applyAlignment="1">
      <alignment vertical="center"/>
    </xf>
    <xf numFmtId="178" fontId="26" fillId="0" borderId="49" xfId="0" applyNumberFormat="1" applyFont="1" applyBorder="1" applyAlignment="1">
      <alignment vertical="center"/>
    </xf>
    <xf numFmtId="178" fontId="26" fillId="0" borderId="49" xfId="0" applyNumberFormat="1" applyFont="1" applyBorder="1" applyAlignment="1">
      <alignment horizontal="right" vertical="center"/>
    </xf>
    <xf numFmtId="181" fontId="26" fillId="2" borderId="49" xfId="0" applyNumberFormat="1" applyFont="1" applyFill="1" applyBorder="1" applyAlignment="1">
      <alignment horizontal="right" vertical="center"/>
    </xf>
    <xf numFmtId="178" fontId="26" fillId="2" borderId="49" xfId="0" applyNumberFormat="1" applyFont="1" applyFill="1" applyBorder="1" applyAlignment="1">
      <alignment horizontal="right" vertical="center"/>
    </xf>
    <xf numFmtId="182" fontId="26" fillId="2" borderId="49" xfId="0" applyNumberFormat="1" applyFont="1" applyFill="1" applyBorder="1" applyAlignment="1">
      <alignment horizontal="right" vertical="center"/>
    </xf>
    <xf numFmtId="49" fontId="26" fillId="2" borderId="49" xfId="0" applyNumberFormat="1" applyFont="1" applyFill="1" applyBorder="1" applyAlignment="1">
      <alignment horizontal="right" vertical="center"/>
    </xf>
    <xf numFmtId="179" fontId="26" fillId="2" borderId="64" xfId="0" applyNumberFormat="1" applyFont="1" applyFill="1" applyBorder="1" applyAlignment="1">
      <alignment vertical="center"/>
    </xf>
    <xf numFmtId="0" fontId="26" fillId="2" borderId="10" xfId="0" applyFont="1" applyFill="1" applyBorder="1" applyAlignment="1">
      <alignment vertical="center"/>
    </xf>
    <xf numFmtId="0" fontId="26" fillId="2" borderId="0" xfId="0" applyFont="1" applyFill="1" applyBorder="1" applyAlignment="1">
      <alignment vertical="center"/>
    </xf>
    <xf numFmtId="180" fontId="26" fillId="2" borderId="0" xfId="0" applyNumberFormat="1" applyFont="1" applyFill="1" applyBorder="1" applyAlignment="1">
      <alignment horizontal="right" vertical="center"/>
    </xf>
    <xf numFmtId="178" fontId="26" fillId="2" borderId="0" xfId="0" applyNumberFormat="1" applyFont="1" applyFill="1" applyBorder="1" applyAlignment="1">
      <alignment horizontal="right" vertical="center"/>
    </xf>
    <xf numFmtId="181" fontId="26" fillId="2" borderId="0" xfId="0" applyNumberFormat="1" applyFont="1" applyFill="1" applyBorder="1" applyAlignment="1">
      <alignment horizontal="right" vertical="center"/>
    </xf>
    <xf numFmtId="182" fontId="26" fillId="2" borderId="0" xfId="0" applyNumberFormat="1" applyFont="1" applyFill="1" applyBorder="1" applyAlignment="1">
      <alignment horizontal="right" vertical="center"/>
    </xf>
    <xf numFmtId="49" fontId="26" fillId="2" borderId="0" xfId="0" applyNumberFormat="1" applyFont="1" applyFill="1" applyBorder="1" applyAlignment="1">
      <alignment horizontal="right" vertical="center"/>
    </xf>
    <xf numFmtId="179" fontId="26" fillId="2" borderId="17" xfId="0" applyNumberFormat="1" applyFont="1" applyFill="1" applyBorder="1" applyAlignment="1">
      <alignment vertical="center"/>
    </xf>
    <xf numFmtId="178" fontId="26" fillId="0" borderId="8" xfId="0" applyNumberFormat="1" applyFont="1" applyBorder="1" applyAlignment="1">
      <alignment horizontal="left" vertical="center"/>
    </xf>
    <xf numFmtId="185" fontId="26" fillId="0" borderId="9" xfId="0" applyNumberFormat="1" applyFont="1" applyBorder="1" applyAlignment="1">
      <alignment horizontal="right" vertical="center"/>
    </xf>
    <xf numFmtId="197" fontId="26" fillId="0" borderId="9" xfId="200" applyNumberFormat="1" applyFont="1" applyBorder="1" applyAlignment="1">
      <alignment vertical="center"/>
    </xf>
    <xf numFmtId="178" fontId="26" fillId="2" borderId="9" xfId="0" applyNumberFormat="1" applyFont="1" applyFill="1" applyBorder="1" applyAlignment="1">
      <alignment horizontal="right" vertical="center"/>
    </xf>
    <xf numFmtId="199" fontId="26" fillId="2" borderId="9" xfId="0" applyNumberFormat="1" applyFont="1" applyFill="1" applyBorder="1" applyAlignment="1">
      <alignment horizontal="right" vertical="center"/>
    </xf>
    <xf numFmtId="182" fontId="26" fillId="2" borderId="9" xfId="0" applyNumberFormat="1" applyFont="1" applyFill="1" applyBorder="1" applyAlignment="1">
      <alignment horizontal="right" vertical="center"/>
    </xf>
    <xf numFmtId="49" fontId="26" fillId="2" borderId="9" xfId="0" applyNumberFormat="1" applyFont="1" applyFill="1" applyBorder="1" applyAlignment="1">
      <alignment horizontal="right" vertical="center"/>
    </xf>
    <xf numFmtId="179" fontId="26" fillId="2" borderId="16" xfId="0" applyNumberFormat="1" applyFont="1" applyFill="1" applyBorder="1" applyAlignment="1">
      <alignment vertical="center"/>
    </xf>
    <xf numFmtId="178" fontId="26" fillId="0" borderId="10" xfId="0" applyNumberFormat="1" applyFont="1" applyBorder="1" applyAlignment="1">
      <alignment horizontal="left" vertical="center"/>
    </xf>
    <xf numFmtId="185" fontId="26" fillId="0" borderId="0" xfId="0" applyNumberFormat="1" applyFont="1" applyBorder="1" applyAlignment="1">
      <alignment horizontal="right" vertical="center"/>
    </xf>
    <xf numFmtId="197" fontId="26" fillId="0" borderId="0" xfId="200" applyNumberFormat="1" applyFont="1" applyBorder="1" applyAlignment="1">
      <alignment vertical="center"/>
    </xf>
    <xf numFmtId="9" fontId="26" fillId="0" borderId="0" xfId="590" applyFont="1" applyFill="1" applyBorder="1" applyAlignment="1">
      <alignment horizontal="right" vertical="center"/>
    </xf>
    <xf numFmtId="178" fontId="26" fillId="0" borderId="11" xfId="0" applyNumberFormat="1" applyFont="1" applyBorder="1" applyAlignment="1">
      <alignment horizontal="left" vertical="center"/>
    </xf>
    <xf numFmtId="185" fontId="26" fillId="0" borderId="19" xfId="0" applyNumberFormat="1" applyFont="1" applyBorder="1" applyAlignment="1">
      <alignment horizontal="right" vertical="center"/>
    </xf>
    <xf numFmtId="178" fontId="26" fillId="0" borderId="9" xfId="0" applyNumberFormat="1" applyFont="1" applyBorder="1" applyAlignment="1">
      <alignment vertical="center"/>
    </xf>
    <xf numFmtId="49" fontId="26" fillId="0" borderId="9" xfId="0" applyNumberFormat="1" applyFont="1" applyBorder="1" applyAlignment="1">
      <alignment horizontal="right" vertical="center"/>
    </xf>
    <xf numFmtId="178" fontId="26" fillId="0" borderId="9" xfId="0" applyNumberFormat="1" applyFont="1" applyBorder="1" applyAlignment="1">
      <alignment horizontal="right" vertical="center"/>
    </xf>
    <xf numFmtId="182" fontId="26" fillId="0" borderId="9" xfId="0" applyNumberFormat="1" applyFont="1" applyBorder="1" applyAlignment="1">
      <alignment horizontal="right" vertical="center"/>
    </xf>
    <xf numFmtId="179" fontId="26" fillId="0" borderId="16" xfId="0" applyNumberFormat="1" applyFont="1" applyBorder="1" applyAlignment="1">
      <alignment vertical="center"/>
    </xf>
    <xf numFmtId="178" fontId="26" fillId="0" borderId="19" xfId="0" applyNumberFormat="1" applyFont="1" applyBorder="1" applyAlignment="1">
      <alignment vertical="center"/>
    </xf>
    <xf numFmtId="49" fontId="26" fillId="0" borderId="19" xfId="0" applyNumberFormat="1" applyFont="1" applyBorder="1" applyAlignment="1">
      <alignment horizontal="right" vertical="center"/>
    </xf>
    <xf numFmtId="178" fontId="26" fillId="0" borderId="19" xfId="0" applyNumberFormat="1" applyFont="1" applyBorder="1" applyAlignment="1">
      <alignment horizontal="right" vertical="center"/>
    </xf>
    <xf numFmtId="182" fontId="26" fillId="0" borderId="19" xfId="0" applyNumberFormat="1" applyFont="1" applyBorder="1" applyAlignment="1">
      <alignment horizontal="right" vertical="center"/>
    </xf>
    <xf numFmtId="179" fontId="26" fillId="0" borderId="25" xfId="0" applyNumberFormat="1" applyFont="1" applyBorder="1" applyAlignment="1">
      <alignment vertical="center"/>
    </xf>
    <xf numFmtId="178" fontId="26" fillId="0" borderId="0" xfId="0" applyNumberFormat="1" applyFont="1" applyBorder="1" applyAlignment="1">
      <alignment vertical="center"/>
    </xf>
    <xf numFmtId="178" fontId="26" fillId="0" borderId="0" xfId="0" applyNumberFormat="1" applyFont="1" applyBorder="1" applyAlignment="1">
      <alignment horizontal="right" vertical="center"/>
    </xf>
    <xf numFmtId="182" fontId="26" fillId="0" borderId="0" xfId="0" applyNumberFormat="1" applyFont="1" applyBorder="1" applyAlignment="1">
      <alignment horizontal="right" vertical="center"/>
    </xf>
    <xf numFmtId="49" fontId="26" fillId="0" borderId="0" xfId="0" applyNumberFormat="1" applyFont="1" applyBorder="1" applyAlignment="1">
      <alignment horizontal="right" vertical="center"/>
    </xf>
    <xf numFmtId="179" fontId="26" fillId="0" borderId="17" xfId="0" applyNumberFormat="1" applyFont="1" applyBorder="1" applyAlignment="1">
      <alignment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182" fontId="26" fillId="0" borderId="9" xfId="200" applyNumberFormat="1" applyFont="1" applyBorder="1" applyAlignment="1">
      <alignment horizontal="right" vertical="center"/>
    </xf>
    <xf numFmtId="182" fontId="26" fillId="0" borderId="0" xfId="200" applyNumberFormat="1" applyFont="1" applyBorder="1" applyAlignment="1">
      <alignment horizontal="right" vertical="center"/>
    </xf>
    <xf numFmtId="182" fontId="26" fillId="0" borderId="28" xfId="200" applyNumberFormat="1" applyFont="1" applyBorder="1" applyAlignment="1">
      <alignment horizontal="right" vertical="center"/>
    </xf>
    <xf numFmtId="0" fontId="26" fillId="0" borderId="28" xfId="0" applyFont="1" applyBorder="1" applyAlignment="1">
      <alignment vertical="center"/>
    </xf>
    <xf numFmtId="182" fontId="26" fillId="0" borderId="55" xfId="200" applyNumberFormat="1" applyFont="1" applyBorder="1" applyAlignment="1">
      <alignment horizontal="right" vertical="center"/>
    </xf>
    <xf numFmtId="0" fontId="26" fillId="0" borderId="0" xfId="0" applyFont="1" applyBorder="1" applyAlignment="1">
      <alignment vertical="center"/>
    </xf>
    <xf numFmtId="0" fontId="26" fillId="4" borderId="28" xfId="0" applyFont="1" applyFill="1" applyBorder="1" applyAlignment="1">
      <alignment horizontal="center" vertical="center"/>
    </xf>
    <xf numFmtId="0" fontId="26" fillId="4" borderId="28" xfId="0" applyFont="1" applyFill="1" applyBorder="1" applyAlignment="1">
      <alignment vertical="center"/>
    </xf>
    <xf numFmtId="0" fontId="26" fillId="4" borderId="29" xfId="0" applyFont="1" applyFill="1" applyBorder="1" applyAlignment="1">
      <alignment vertical="center"/>
    </xf>
    <xf numFmtId="0" fontId="26" fillId="0" borderId="40" xfId="0" applyFont="1" applyBorder="1" applyAlignment="1">
      <alignment horizontal="center" vertical="center"/>
    </xf>
    <xf numFmtId="0" fontId="26" fillId="0" borderId="29" xfId="0" applyFont="1" applyBorder="1" applyAlignment="1">
      <alignment vertical="center"/>
    </xf>
    <xf numFmtId="0" fontId="26" fillId="0" borderId="31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182" fontId="26" fillId="3" borderId="49" xfId="200" applyNumberFormat="1" applyFont="1" applyFill="1" applyBorder="1" applyAlignment="1">
      <alignment horizontal="right" vertical="center"/>
    </xf>
    <xf numFmtId="182" fontId="26" fillId="0" borderId="49" xfId="200" applyNumberFormat="1" applyFont="1" applyBorder="1" applyAlignment="1">
      <alignment horizontal="right" vertical="center"/>
    </xf>
    <xf numFmtId="49" fontId="26" fillId="0" borderId="69" xfId="0" applyNumberFormat="1" applyFont="1" applyFill="1" applyBorder="1" applyAlignment="1">
      <alignment horizontal="center" vertical="center"/>
    </xf>
    <xf numFmtId="49" fontId="26" fillId="0" borderId="21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/>
    </xf>
    <xf numFmtId="0" fontId="26" fillId="0" borderId="70" xfId="0" applyFont="1" applyFill="1" applyBorder="1" applyAlignment="1">
      <alignment horizontal="center" vertical="center"/>
    </xf>
    <xf numFmtId="0" fontId="26" fillId="0" borderId="46" xfId="0" applyFont="1" applyFill="1" applyBorder="1" applyAlignment="1">
      <alignment horizontal="center" vertical="center"/>
    </xf>
    <xf numFmtId="182" fontId="26" fillId="0" borderId="0" xfId="643" applyNumberFormat="1" applyFont="1" applyFill="1" applyBorder="1" applyAlignment="1">
      <alignment horizontal="right" vertical="center"/>
    </xf>
    <xf numFmtId="0" fontId="36" fillId="0" borderId="0" xfId="0" applyFont="1" applyFill="1" applyBorder="1" applyAlignment="1">
      <alignment vertical="center"/>
    </xf>
    <xf numFmtId="0" fontId="22" fillId="0" borderId="0" xfId="0" applyFont="1" applyAlignment="1">
      <alignment horizontal="right"/>
    </xf>
    <xf numFmtId="0" fontId="26" fillId="0" borderId="24" xfId="0" applyFont="1" applyBorder="1" applyAlignment="1">
      <alignment horizontal="center" vertical="center"/>
    </xf>
    <xf numFmtId="41" fontId="28" fillId="0" borderId="135" xfId="756" applyFont="1" applyFill="1" applyBorder="1" applyAlignment="1">
      <alignment vertical="top" wrapText="1"/>
    </xf>
    <xf numFmtId="41" fontId="28" fillId="0" borderId="136" xfId="756" applyFont="1" applyFill="1" applyBorder="1" applyAlignment="1">
      <alignment vertical="top" wrapText="1"/>
    </xf>
    <xf numFmtId="41" fontId="28" fillId="0" borderId="125" xfId="756" applyFont="1" applyFill="1" applyBorder="1" applyAlignment="1">
      <alignment horizontal="left" vertical="center" wrapText="1"/>
    </xf>
    <xf numFmtId="41" fontId="28" fillId="0" borderId="75" xfId="756" applyFont="1" applyFill="1" applyBorder="1">
      <alignment vertical="center"/>
    </xf>
    <xf numFmtId="41" fontId="28" fillId="0" borderId="134" xfId="756" applyFont="1" applyFill="1" applyBorder="1">
      <alignment vertical="center"/>
    </xf>
    <xf numFmtId="41" fontId="28" fillId="0" borderId="73" xfId="756" applyFont="1" applyFill="1" applyBorder="1">
      <alignment vertical="center"/>
    </xf>
    <xf numFmtId="41" fontId="28" fillId="0" borderId="74" xfId="756" applyFont="1" applyFill="1" applyBorder="1" applyAlignment="1">
      <alignment vertical="center" wrapText="1"/>
    </xf>
    <xf numFmtId="0" fontId="65" fillId="0" borderId="0" xfId="0" applyNumberFormat="1" applyFont="1" applyFill="1" applyBorder="1" applyAlignment="1">
      <alignment vertical="center"/>
    </xf>
    <xf numFmtId="176" fontId="65" fillId="0" borderId="0" xfId="0" applyNumberFormat="1" applyFont="1" applyFill="1" applyBorder="1" applyAlignment="1">
      <alignment vertical="center"/>
    </xf>
    <xf numFmtId="185" fontId="65" fillId="0" borderId="0" xfId="0" applyNumberFormat="1" applyFont="1" applyFill="1" applyBorder="1" applyAlignment="1">
      <alignment horizontal="right" vertical="center"/>
    </xf>
    <xf numFmtId="179" fontId="26" fillId="0" borderId="47" xfId="0" applyNumberFormat="1" applyFont="1" applyFill="1" applyBorder="1" applyAlignment="1">
      <alignment vertical="center"/>
    </xf>
    <xf numFmtId="197" fontId="26" fillId="0" borderId="70" xfId="0" applyNumberFormat="1" applyFont="1" applyFill="1" applyBorder="1" applyAlignment="1">
      <alignment horizontal="right" vertical="center"/>
    </xf>
    <xf numFmtId="193" fontId="26" fillId="0" borderId="70" xfId="1" applyNumberFormat="1" applyFont="1" applyFill="1" applyBorder="1" applyAlignment="1">
      <alignment horizontal="right" vertical="center"/>
    </xf>
    <xf numFmtId="187" fontId="26" fillId="0" borderId="120" xfId="0" applyNumberFormat="1" applyFont="1" applyFill="1" applyBorder="1" applyAlignment="1">
      <alignment vertical="center"/>
    </xf>
    <xf numFmtId="187" fontId="26" fillId="0" borderId="17" xfId="0" applyNumberFormat="1" applyFont="1" applyFill="1" applyBorder="1" applyAlignment="1">
      <alignment vertical="center"/>
    </xf>
    <xf numFmtId="176" fontId="26" fillId="0" borderId="3" xfId="0" applyNumberFormat="1" applyFont="1" applyFill="1" applyBorder="1" applyAlignment="1">
      <alignment horizontal="center" vertical="center"/>
    </xf>
    <xf numFmtId="176" fontId="26" fillId="0" borderId="3" xfId="200" applyNumberFormat="1" applyFont="1" applyFill="1" applyBorder="1" applyAlignment="1">
      <alignment horizontal="right" vertical="center"/>
    </xf>
    <xf numFmtId="41" fontId="26" fillId="0" borderId="3" xfId="200" applyFont="1" applyFill="1" applyBorder="1" applyAlignment="1">
      <alignment horizontal="right" vertical="center"/>
    </xf>
    <xf numFmtId="177" fontId="26" fillId="0" borderId="3" xfId="1" applyNumberFormat="1" applyFont="1" applyFill="1" applyBorder="1" applyAlignment="1">
      <alignment horizontal="right" vertical="center"/>
    </xf>
    <xf numFmtId="0" fontId="26" fillId="0" borderId="61" xfId="0" applyFont="1" applyFill="1" applyBorder="1" applyAlignment="1">
      <alignment vertical="center"/>
    </xf>
    <xf numFmtId="178" fontId="26" fillId="0" borderId="55" xfId="0" applyNumberFormat="1" applyFont="1" applyFill="1" applyBorder="1" applyAlignment="1">
      <alignment vertical="center"/>
    </xf>
    <xf numFmtId="197" fontId="26" fillId="0" borderId="55" xfId="0" applyNumberFormat="1" applyFont="1" applyFill="1" applyBorder="1" applyAlignment="1">
      <alignment horizontal="right" vertical="center"/>
    </xf>
    <xf numFmtId="178" fontId="26" fillId="0" borderId="55" xfId="0" applyNumberFormat="1" applyFont="1" applyFill="1" applyBorder="1" applyAlignment="1">
      <alignment horizontal="right" vertical="center"/>
    </xf>
    <xf numFmtId="181" fontId="26" fillId="0" borderId="55" xfId="0" applyNumberFormat="1" applyFont="1" applyFill="1" applyBorder="1" applyAlignment="1">
      <alignment horizontal="right" vertical="center"/>
    </xf>
    <xf numFmtId="178" fontId="26" fillId="0" borderId="55" xfId="0" applyNumberFormat="1" applyFont="1" applyFill="1" applyBorder="1" applyAlignment="1">
      <alignment horizontal="center" vertical="center"/>
    </xf>
    <xf numFmtId="182" fontId="26" fillId="0" borderId="55" xfId="0" applyNumberFormat="1" applyFont="1" applyFill="1" applyBorder="1" applyAlignment="1">
      <alignment horizontal="right" vertical="center"/>
    </xf>
    <xf numFmtId="49" fontId="26" fillId="0" borderId="55" xfId="0" applyNumberFormat="1" applyFont="1" applyFill="1" applyBorder="1" applyAlignment="1">
      <alignment horizontal="center" vertical="center"/>
    </xf>
    <xf numFmtId="179" fontId="26" fillId="0" borderId="60" xfId="0" applyNumberFormat="1" applyFont="1" applyFill="1" applyBorder="1" applyAlignment="1">
      <alignment vertical="center"/>
    </xf>
    <xf numFmtId="176" fontId="26" fillId="0" borderId="1" xfId="200" applyNumberFormat="1" applyFont="1" applyFill="1" applyBorder="1" applyAlignment="1">
      <alignment horizontal="right" vertical="center"/>
    </xf>
    <xf numFmtId="178" fontId="26" fillId="0" borderId="70" xfId="0" applyNumberFormat="1" applyFont="1" applyFill="1" applyBorder="1" applyAlignment="1">
      <alignment vertical="center"/>
    </xf>
    <xf numFmtId="176" fontId="26" fillId="0" borderId="4" xfId="0" applyNumberFormat="1" applyFont="1" applyFill="1" applyBorder="1" applyAlignment="1">
      <alignment horizontal="center" vertical="center"/>
    </xf>
    <xf numFmtId="176" fontId="26" fillId="0" borderId="4" xfId="200" applyNumberFormat="1" applyFont="1" applyFill="1" applyBorder="1" applyAlignment="1">
      <alignment horizontal="right" vertical="center"/>
    </xf>
    <xf numFmtId="177" fontId="26" fillId="0" borderId="4" xfId="200" applyNumberFormat="1" applyFont="1" applyFill="1" applyBorder="1" applyAlignment="1">
      <alignment horizontal="right" vertical="center"/>
    </xf>
    <xf numFmtId="196" fontId="26" fillId="0" borderId="19" xfId="0" applyNumberFormat="1" applyFont="1" applyFill="1" applyBorder="1" applyAlignment="1">
      <alignment horizontal="right" vertical="center"/>
    </xf>
    <xf numFmtId="49" fontId="25" fillId="0" borderId="9" xfId="475" applyNumberFormat="1" applyFont="1" applyFill="1" applyBorder="1" applyAlignment="1">
      <alignment vertical="center"/>
    </xf>
    <xf numFmtId="41" fontId="26" fillId="0" borderId="9" xfId="200" applyFont="1" applyFill="1" applyBorder="1" applyAlignment="1">
      <alignment horizontal="right" vertical="center"/>
    </xf>
    <xf numFmtId="41" fontId="26" fillId="0" borderId="16" xfId="200" applyFont="1" applyFill="1" applyBorder="1" applyAlignment="1">
      <alignment vertical="center"/>
    </xf>
    <xf numFmtId="0" fontId="26" fillId="0" borderId="21" xfId="0" applyFont="1" applyFill="1" applyBorder="1" applyAlignment="1">
      <alignment vertical="center" wrapText="1"/>
    </xf>
    <xf numFmtId="41" fontId="26" fillId="0" borderId="21" xfId="200" applyFont="1" applyFill="1" applyBorder="1" applyAlignment="1">
      <alignment horizontal="right" vertical="center"/>
    </xf>
    <xf numFmtId="177" fontId="26" fillId="0" borderId="21" xfId="1" applyNumberFormat="1" applyFont="1" applyFill="1" applyBorder="1" applyAlignment="1">
      <alignment horizontal="right" vertical="center"/>
    </xf>
    <xf numFmtId="204" fontId="26" fillId="0" borderId="54" xfId="0" applyNumberFormat="1" applyFont="1" applyFill="1" applyBorder="1" applyAlignment="1">
      <alignment horizontal="right" vertical="center"/>
    </xf>
    <xf numFmtId="0" fontId="26" fillId="0" borderId="54" xfId="0" applyFont="1" applyFill="1" applyBorder="1" applyAlignment="1">
      <alignment horizontal="center" vertical="center"/>
    </xf>
    <xf numFmtId="0" fontId="26" fillId="0" borderId="137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vertical="center" wrapText="1"/>
    </xf>
    <xf numFmtId="0" fontId="26" fillId="0" borderId="52" xfId="0" applyFont="1" applyFill="1" applyBorder="1" applyAlignment="1">
      <alignment vertical="center"/>
    </xf>
    <xf numFmtId="49" fontId="26" fillId="0" borderId="45" xfId="715" applyNumberFormat="1" applyFont="1" applyFill="1" applyBorder="1" applyAlignment="1">
      <alignment vertical="center"/>
    </xf>
    <xf numFmtId="183" fontId="26" fillId="0" borderId="46" xfId="200" applyNumberFormat="1" applyFont="1" applyFill="1" applyBorder="1" applyAlignment="1">
      <alignment horizontal="right" vertical="center"/>
    </xf>
    <xf numFmtId="49" fontId="26" fillId="0" borderId="121" xfId="715" applyNumberFormat="1" applyFont="1" applyFill="1" applyBorder="1" applyAlignment="1">
      <alignment vertical="center"/>
    </xf>
    <xf numFmtId="0" fontId="36" fillId="0" borderId="70" xfId="752" applyFont="1" applyFill="1" applyBorder="1" applyAlignment="1">
      <alignment vertical="center"/>
    </xf>
    <xf numFmtId="181" fontId="26" fillId="0" borderId="46" xfId="200" applyNumberFormat="1" applyFont="1" applyFill="1" applyBorder="1" applyAlignment="1">
      <alignment vertical="center"/>
    </xf>
    <xf numFmtId="49" fontId="26" fillId="0" borderId="70" xfId="713" applyNumberFormat="1" applyFont="1" applyFill="1" applyBorder="1" applyAlignment="1">
      <alignment vertical="center"/>
    </xf>
    <xf numFmtId="181" fontId="26" fillId="0" borderId="70" xfId="200" applyNumberFormat="1" applyFont="1" applyFill="1" applyBorder="1" applyAlignment="1">
      <alignment vertical="center"/>
    </xf>
    <xf numFmtId="0" fontId="26" fillId="0" borderId="44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0" fontId="26" fillId="0" borderId="70" xfId="0" applyFont="1" applyFill="1" applyBorder="1" applyAlignment="1">
      <alignment horizontal="center" vertical="center"/>
    </xf>
    <xf numFmtId="0" fontId="26" fillId="0" borderId="46" xfId="0" applyFont="1" applyFill="1" applyBorder="1" applyAlignment="1">
      <alignment horizontal="center" vertical="center"/>
    </xf>
    <xf numFmtId="49" fontId="26" fillId="0" borderId="3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vertical="center"/>
    </xf>
    <xf numFmtId="0" fontId="67" fillId="0" borderId="10" xfId="0" applyFont="1" applyFill="1" applyBorder="1" applyAlignment="1">
      <alignment vertical="center"/>
    </xf>
    <xf numFmtId="183" fontId="65" fillId="0" borderId="0" xfId="0" applyNumberFormat="1" applyFont="1" applyFill="1" applyBorder="1" applyAlignment="1">
      <alignment vertical="center"/>
    </xf>
    <xf numFmtId="196" fontId="26" fillId="0" borderId="0" xfId="200" applyNumberFormat="1" applyFont="1" applyFill="1" applyBorder="1" applyAlignment="1">
      <alignment vertical="center"/>
    </xf>
    <xf numFmtId="193" fontId="26" fillId="0" borderId="0" xfId="200" applyNumberFormat="1" applyFont="1" applyBorder="1" applyAlignment="1">
      <alignment horizontal="right" vertical="center"/>
    </xf>
    <xf numFmtId="194" fontId="26" fillId="0" borderId="31" xfId="200" applyNumberFormat="1" applyFont="1" applyBorder="1" applyAlignment="1">
      <alignment horizontal="right" vertical="center"/>
    </xf>
    <xf numFmtId="3" fontId="26" fillId="0" borderId="31" xfId="0" applyNumberFormat="1" applyFont="1" applyBorder="1" applyAlignment="1">
      <alignment horizontal="center" vertical="center"/>
    </xf>
    <xf numFmtId="182" fontId="26" fillId="0" borderId="43" xfId="200" applyNumberFormat="1" applyFont="1" applyBorder="1" applyAlignment="1">
      <alignment horizontal="right" vertical="center"/>
    </xf>
    <xf numFmtId="0" fontId="65" fillId="0" borderId="36" xfId="0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41" fontId="65" fillId="0" borderId="1" xfId="0" applyNumberFormat="1" applyFont="1" applyBorder="1" applyAlignment="1">
      <alignment horizontal="right" vertical="center"/>
    </xf>
    <xf numFmtId="41" fontId="65" fillId="0" borderId="1" xfId="200" applyFont="1" applyBorder="1" applyAlignment="1">
      <alignment horizontal="right" vertical="center"/>
    </xf>
    <xf numFmtId="9" fontId="65" fillId="0" borderId="39" xfId="0" applyNumberFormat="1" applyFont="1" applyBorder="1" applyAlignment="1">
      <alignment horizontal="right" vertical="center"/>
    </xf>
    <xf numFmtId="0" fontId="65" fillId="0" borderId="58" xfId="0" applyFont="1" applyBorder="1" applyAlignment="1">
      <alignment horizontal="left" vertical="center"/>
    </xf>
    <xf numFmtId="182" fontId="65" fillId="0" borderId="28" xfId="200" applyNumberFormat="1" applyFont="1" applyBorder="1" applyAlignment="1">
      <alignment vertical="center"/>
    </xf>
    <xf numFmtId="9" fontId="26" fillId="0" borderId="9" xfId="1" applyFont="1" applyFill="1" applyBorder="1" applyAlignment="1">
      <alignment horizontal="right" vertical="center"/>
    </xf>
    <xf numFmtId="185" fontId="26" fillId="0" borderId="9" xfId="0" applyNumberFormat="1" applyFont="1" applyFill="1" applyBorder="1" applyAlignment="1">
      <alignment horizontal="right" vertical="center"/>
    </xf>
    <xf numFmtId="203" fontId="26" fillId="0" borderId="0" xfId="200" applyNumberFormat="1" applyFont="1" applyFill="1" applyBorder="1" applyAlignment="1">
      <alignment vertical="center"/>
    </xf>
    <xf numFmtId="204" fontId="65" fillId="0" borderId="0" xfId="200" applyNumberFormat="1" applyFont="1" applyFill="1" applyBorder="1" applyAlignment="1">
      <alignment horizontal="right" vertical="center"/>
    </xf>
    <xf numFmtId="196" fontId="65" fillId="0" borderId="0" xfId="200" applyNumberFormat="1" applyFont="1" applyFill="1" applyBorder="1" applyAlignment="1">
      <alignment horizontal="right" vertical="center"/>
    </xf>
    <xf numFmtId="0" fontId="67" fillId="0" borderId="8" xfId="0" applyFont="1" applyFill="1" applyBorder="1" applyAlignment="1">
      <alignment vertical="center"/>
    </xf>
    <xf numFmtId="0" fontId="65" fillId="0" borderId="9" xfId="0" applyFont="1" applyFill="1" applyBorder="1" applyAlignment="1">
      <alignment vertical="center"/>
    </xf>
    <xf numFmtId="41" fontId="65" fillId="0" borderId="9" xfId="200" applyFont="1" applyFill="1" applyBorder="1" applyAlignment="1">
      <alignment vertical="center"/>
    </xf>
    <xf numFmtId="181" fontId="65" fillId="0" borderId="9" xfId="0" applyNumberFormat="1" applyFont="1" applyFill="1" applyBorder="1" applyAlignment="1">
      <alignment vertical="center"/>
    </xf>
    <xf numFmtId="183" fontId="65" fillId="0" borderId="9" xfId="200" applyNumberFormat="1" applyFont="1" applyFill="1" applyBorder="1" applyAlignment="1">
      <alignment horizontal="right" vertical="center"/>
    </xf>
    <xf numFmtId="176" fontId="65" fillId="0" borderId="9" xfId="0" applyNumberFormat="1" applyFont="1" applyFill="1" applyBorder="1" applyAlignment="1">
      <alignment horizontal="center" vertical="center"/>
    </xf>
    <xf numFmtId="179" fontId="65" fillId="0" borderId="9" xfId="200" applyNumberFormat="1" applyFont="1" applyFill="1" applyBorder="1" applyAlignment="1">
      <alignment horizontal="right" vertical="center"/>
    </xf>
    <xf numFmtId="41" fontId="65" fillId="0" borderId="9" xfId="200" applyFont="1" applyFill="1" applyBorder="1" applyAlignment="1">
      <alignment horizontal="center" vertical="center"/>
    </xf>
    <xf numFmtId="182" fontId="65" fillId="0" borderId="16" xfId="200" applyNumberFormat="1" applyFont="1" applyFill="1" applyBorder="1" applyAlignment="1">
      <alignment vertical="center"/>
    </xf>
    <xf numFmtId="0" fontId="65" fillId="0" borderId="11" xfId="0" applyFont="1" applyFill="1" applyBorder="1" applyAlignment="1">
      <alignment vertical="center"/>
    </xf>
    <xf numFmtId="0" fontId="65" fillId="0" borderId="19" xfId="0" applyFont="1" applyFill="1" applyBorder="1" applyAlignment="1">
      <alignment vertical="center"/>
    </xf>
    <xf numFmtId="41" fontId="65" fillId="0" borderId="19" xfId="200" applyFont="1" applyFill="1" applyBorder="1" applyAlignment="1">
      <alignment vertical="center"/>
    </xf>
    <xf numFmtId="181" fontId="65" fillId="0" borderId="19" xfId="0" applyNumberFormat="1" applyFont="1" applyFill="1" applyBorder="1" applyAlignment="1">
      <alignment vertical="center"/>
    </xf>
    <xf numFmtId="183" fontId="65" fillId="0" borderId="19" xfId="200" applyNumberFormat="1" applyFont="1" applyFill="1" applyBorder="1" applyAlignment="1">
      <alignment horizontal="right" vertical="center"/>
    </xf>
    <xf numFmtId="176" fontId="65" fillId="0" borderId="19" xfId="0" applyNumberFormat="1" applyFont="1" applyFill="1" applyBorder="1" applyAlignment="1">
      <alignment horizontal="center" vertical="center"/>
    </xf>
    <xf numFmtId="179" fontId="65" fillId="0" borderId="19" xfId="200" applyNumberFormat="1" applyFont="1" applyFill="1" applyBorder="1" applyAlignment="1">
      <alignment horizontal="right" vertical="center"/>
    </xf>
    <xf numFmtId="41" fontId="65" fillId="0" borderId="19" xfId="200" applyFont="1" applyFill="1" applyBorder="1" applyAlignment="1">
      <alignment horizontal="center" vertical="center"/>
    </xf>
    <xf numFmtId="182" fontId="65" fillId="0" borderId="25" xfId="200" applyNumberFormat="1" applyFont="1" applyFill="1" applyBorder="1" applyAlignment="1">
      <alignment vertical="center"/>
    </xf>
    <xf numFmtId="49" fontId="65" fillId="0" borderId="10" xfId="0" applyNumberFormat="1" applyFont="1" applyFill="1" applyBorder="1" applyAlignment="1">
      <alignment vertical="center"/>
    </xf>
    <xf numFmtId="49" fontId="65" fillId="0" borderId="0" xfId="0" applyNumberFormat="1" applyFont="1" applyFill="1" applyBorder="1" applyAlignment="1">
      <alignment vertical="center"/>
    </xf>
    <xf numFmtId="0" fontId="65" fillId="0" borderId="0" xfId="200" applyNumberFormat="1" applyFont="1" applyFill="1" applyBorder="1" applyAlignment="1">
      <alignment horizontal="right" vertical="center"/>
    </xf>
    <xf numFmtId="181" fontId="65" fillId="0" borderId="0" xfId="200" applyNumberFormat="1" applyFont="1" applyFill="1" applyBorder="1" applyAlignment="1">
      <alignment horizontal="right" vertical="center"/>
    </xf>
    <xf numFmtId="189" fontId="65" fillId="0" borderId="0" xfId="200" applyNumberFormat="1" applyFont="1" applyFill="1" applyBorder="1" applyAlignment="1">
      <alignment horizontal="right" vertical="center"/>
    </xf>
    <xf numFmtId="0" fontId="22" fillId="0" borderId="138" xfId="471" applyFont="1" applyBorder="1" applyAlignment="1">
      <alignment horizontal="center" vertical="center"/>
    </xf>
    <xf numFmtId="0" fontId="22" fillId="0" borderId="28" xfId="471" applyFont="1" applyBorder="1" applyAlignment="1">
      <alignment horizontal="center" vertical="center"/>
    </xf>
    <xf numFmtId="41" fontId="22" fillId="0" borderId="71" xfId="756" applyFont="1" applyFill="1" applyBorder="1">
      <alignment vertical="center"/>
    </xf>
    <xf numFmtId="0" fontId="22" fillId="0" borderId="119" xfId="471" applyFont="1" applyFill="1" applyBorder="1" applyAlignment="1">
      <alignment vertical="center" wrapText="1"/>
    </xf>
    <xf numFmtId="41" fontId="28" fillId="0" borderId="139" xfId="756" applyFont="1" applyFill="1" applyBorder="1" applyAlignment="1">
      <alignment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65" xfId="0" applyFont="1" applyFill="1" applyBorder="1" applyAlignment="1">
      <alignment vertical="center"/>
    </xf>
    <xf numFmtId="176" fontId="26" fillId="0" borderId="13" xfId="0" applyNumberFormat="1" applyFont="1" applyFill="1" applyBorder="1" applyAlignment="1">
      <alignment horizontal="center" vertical="center" shrinkToFit="1"/>
    </xf>
    <xf numFmtId="209" fontId="26" fillId="0" borderId="46" xfId="0" applyNumberFormat="1" applyFont="1" applyFill="1" applyBorder="1" applyAlignment="1">
      <alignment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vertical="center"/>
    </xf>
    <xf numFmtId="176" fontId="26" fillId="0" borderId="1" xfId="0" applyNumberFormat="1" applyFont="1" applyFill="1" applyBorder="1" applyAlignment="1">
      <alignment horizontal="center" vertical="center" shrinkToFit="1"/>
    </xf>
    <xf numFmtId="0" fontId="65" fillId="0" borderId="121" xfId="0" applyFont="1" applyFill="1" applyBorder="1" applyAlignment="1">
      <alignment vertical="center"/>
    </xf>
    <xf numFmtId="0" fontId="65" fillId="0" borderId="70" xfId="0" applyFont="1" applyFill="1" applyBorder="1" applyAlignment="1">
      <alignment vertical="center"/>
    </xf>
    <xf numFmtId="209" fontId="65" fillId="0" borderId="70" xfId="0" applyNumberFormat="1" applyFont="1" applyFill="1" applyBorder="1" applyAlignment="1">
      <alignment vertical="center"/>
    </xf>
    <xf numFmtId="0" fontId="65" fillId="0" borderId="70" xfId="0" applyFont="1" applyFill="1" applyBorder="1" applyAlignment="1">
      <alignment horizontal="center" vertical="center"/>
    </xf>
    <xf numFmtId="179" fontId="65" fillId="0" borderId="70" xfId="200" applyNumberFormat="1" applyFont="1" applyFill="1" applyBorder="1" applyAlignment="1">
      <alignment horizontal="right" vertical="center"/>
    </xf>
    <xf numFmtId="41" fontId="65" fillId="0" borderId="70" xfId="200" applyFont="1" applyFill="1" applyBorder="1" applyAlignment="1">
      <alignment horizontal="center" vertical="center"/>
    </xf>
    <xf numFmtId="182" fontId="65" fillId="0" borderId="120" xfId="200" applyNumberFormat="1" applyFont="1" applyFill="1" applyBorder="1" applyAlignment="1">
      <alignment vertical="center"/>
    </xf>
    <xf numFmtId="206" fontId="26" fillId="0" borderId="0" xfId="0" applyNumberFormat="1" applyFont="1" applyFill="1" applyBorder="1" applyAlignment="1">
      <alignment vertical="center"/>
    </xf>
    <xf numFmtId="0" fontId="36" fillId="0" borderId="46" xfId="752" applyFont="1" applyFill="1" applyBorder="1" applyAlignment="1">
      <alignment vertical="center"/>
    </xf>
    <xf numFmtId="41" fontId="26" fillId="0" borderId="46" xfId="643" applyFont="1" applyFill="1" applyBorder="1" applyAlignment="1">
      <alignment vertical="center"/>
    </xf>
    <xf numFmtId="183" fontId="26" fillId="0" borderId="46" xfId="643" applyNumberFormat="1" applyFont="1" applyFill="1" applyBorder="1" applyAlignment="1">
      <alignment vertical="center"/>
    </xf>
    <xf numFmtId="41" fontId="26" fillId="0" borderId="46" xfId="643" applyFont="1" applyFill="1" applyBorder="1" applyAlignment="1">
      <alignment horizontal="center" vertical="center"/>
    </xf>
    <xf numFmtId="182" fontId="26" fillId="0" borderId="46" xfId="643" applyNumberFormat="1" applyFont="1" applyFill="1" applyBorder="1" applyAlignment="1">
      <alignment vertical="center"/>
    </xf>
    <xf numFmtId="182" fontId="26" fillId="0" borderId="47" xfId="643" applyNumberFormat="1" applyFont="1" applyFill="1" applyBorder="1" applyAlignment="1">
      <alignment vertical="center"/>
    </xf>
    <xf numFmtId="182" fontId="26" fillId="0" borderId="120" xfId="643" applyNumberFormat="1" applyFont="1" applyFill="1" applyBorder="1" applyAlignment="1">
      <alignment vertical="center"/>
    </xf>
    <xf numFmtId="49" fontId="26" fillId="0" borderId="45" xfId="713" applyNumberFormat="1" applyFont="1" applyFill="1" applyBorder="1" applyAlignment="1">
      <alignment vertical="center"/>
    </xf>
    <xf numFmtId="49" fontId="26" fillId="0" borderId="46" xfId="713" applyNumberFormat="1" applyFont="1" applyFill="1" applyBorder="1" applyAlignment="1">
      <alignment vertical="center"/>
    </xf>
    <xf numFmtId="49" fontId="26" fillId="0" borderId="121" xfId="713" applyNumberFormat="1" applyFont="1" applyFill="1" applyBorder="1" applyAlignment="1">
      <alignment vertical="center"/>
    </xf>
    <xf numFmtId="178" fontId="26" fillId="0" borderId="3" xfId="0" applyNumberFormat="1" applyFont="1" applyFill="1" applyBorder="1" applyAlignment="1">
      <alignment vertical="center"/>
    </xf>
    <xf numFmtId="176" fontId="26" fillId="0" borderId="3" xfId="0" applyNumberFormat="1" applyFont="1" applyFill="1" applyBorder="1" applyAlignment="1">
      <alignment vertical="center"/>
    </xf>
    <xf numFmtId="177" fontId="26" fillId="0" borderId="3" xfId="145" applyNumberFormat="1" applyFont="1" applyFill="1" applyBorder="1" applyAlignment="1">
      <alignment vertical="center"/>
    </xf>
    <xf numFmtId="0" fontId="25" fillId="0" borderId="61" xfId="0" applyFont="1" applyFill="1" applyBorder="1" applyAlignment="1">
      <alignment vertical="center"/>
    </xf>
    <xf numFmtId="0" fontId="26" fillId="0" borderId="55" xfId="0" applyFont="1" applyFill="1" applyBorder="1" applyAlignment="1">
      <alignment vertical="center"/>
    </xf>
    <xf numFmtId="41" fontId="26" fillId="0" borderId="55" xfId="200" applyFont="1" applyFill="1" applyBorder="1" applyAlignment="1">
      <alignment vertical="center"/>
    </xf>
    <xf numFmtId="183" fontId="26" fillId="0" borderId="55" xfId="200" applyNumberFormat="1" applyFont="1" applyFill="1" applyBorder="1" applyAlignment="1">
      <alignment vertical="center"/>
    </xf>
    <xf numFmtId="182" fontId="26" fillId="0" borderId="55" xfId="200" applyNumberFormat="1" applyFont="1" applyFill="1" applyBorder="1" applyAlignment="1">
      <alignment vertical="center"/>
    </xf>
    <xf numFmtId="41" fontId="26" fillId="0" borderId="55" xfId="200" applyFont="1" applyFill="1" applyBorder="1" applyAlignment="1">
      <alignment horizontal="center" vertical="center"/>
    </xf>
    <xf numFmtId="182" fontId="26" fillId="0" borderId="60" xfId="200" applyNumberFormat="1" applyFont="1" applyFill="1" applyBorder="1" applyAlignment="1">
      <alignment vertical="center"/>
    </xf>
    <xf numFmtId="0" fontId="26" fillId="0" borderId="45" xfId="0" quotePrefix="1" applyFont="1" applyFill="1" applyBorder="1" applyAlignment="1">
      <alignment vertical="center"/>
    </xf>
    <xf numFmtId="0" fontId="26" fillId="0" borderId="121" xfId="0" quotePrefix="1" applyFont="1" applyFill="1" applyBorder="1" applyAlignment="1">
      <alignment vertical="center"/>
    </xf>
    <xf numFmtId="0" fontId="62" fillId="0" borderId="0" xfId="875" applyFont="1" applyAlignment="1">
      <alignment horizontal="center" vertical="center"/>
    </xf>
    <xf numFmtId="0" fontId="60" fillId="0" borderId="0" xfId="875" applyFont="1" applyAlignment="1">
      <alignment horizontal="center" vertical="center" wrapText="1"/>
    </xf>
    <xf numFmtId="0" fontId="61" fillId="0" borderId="0" xfId="875" applyFont="1" applyAlignment="1">
      <alignment horizontal="center" vertical="center"/>
    </xf>
    <xf numFmtId="0" fontId="22" fillId="0" borderId="79" xfId="875" applyFont="1" applyBorder="1" applyAlignment="1">
      <alignment horizontal="center" vertical="center"/>
    </xf>
    <xf numFmtId="0" fontId="22" fillId="0" borderId="80" xfId="875" applyFont="1" applyBorder="1" applyAlignment="1">
      <alignment horizontal="center" vertical="center"/>
    </xf>
    <xf numFmtId="0" fontId="22" fillId="0" borderId="81" xfId="875" applyFont="1" applyBorder="1" applyAlignment="1">
      <alignment horizontal="center" vertical="center"/>
    </xf>
    <xf numFmtId="0" fontId="22" fillId="0" borderId="82" xfId="875" applyFont="1" applyBorder="1" applyAlignment="1">
      <alignment horizontal="center" vertical="center"/>
    </xf>
    <xf numFmtId="0" fontId="22" fillId="0" borderId="83" xfId="875" applyFont="1" applyBorder="1" applyAlignment="1">
      <alignment horizontal="center" vertical="center"/>
    </xf>
    <xf numFmtId="0" fontId="22" fillId="10" borderId="101" xfId="471" applyFont="1" applyFill="1" applyBorder="1" applyAlignment="1">
      <alignment horizontal="center" vertical="center"/>
    </xf>
    <xf numFmtId="0" fontId="22" fillId="10" borderId="102" xfId="471" applyFont="1" applyFill="1" applyBorder="1" applyAlignment="1">
      <alignment horizontal="center" vertical="center"/>
    </xf>
    <xf numFmtId="0" fontId="25" fillId="10" borderId="105" xfId="471" applyFont="1" applyFill="1" applyBorder="1" applyAlignment="1">
      <alignment horizontal="center" vertical="center"/>
    </xf>
    <xf numFmtId="0" fontId="25" fillId="10" borderId="109" xfId="471" applyFont="1" applyFill="1" applyBorder="1" applyAlignment="1">
      <alignment horizontal="center" vertical="center"/>
    </xf>
    <xf numFmtId="0" fontId="25" fillId="10" borderId="111" xfId="471" applyFont="1" applyFill="1" applyBorder="1" applyAlignment="1">
      <alignment horizontal="center" vertical="center"/>
    </xf>
    <xf numFmtId="0" fontId="25" fillId="10" borderId="108" xfId="471" applyFont="1" applyFill="1" applyBorder="1" applyAlignment="1">
      <alignment horizontal="center" vertical="center"/>
    </xf>
    <xf numFmtId="0" fontId="25" fillId="10" borderId="110" xfId="471" applyFont="1" applyFill="1" applyBorder="1" applyAlignment="1">
      <alignment horizontal="center" vertical="center"/>
    </xf>
    <xf numFmtId="0" fontId="25" fillId="10" borderId="114" xfId="471" applyFont="1" applyFill="1" applyBorder="1" applyAlignment="1">
      <alignment horizontal="center" vertical="center"/>
    </xf>
    <xf numFmtId="0" fontId="22" fillId="0" borderId="109" xfId="471" applyFont="1" applyBorder="1" applyAlignment="1">
      <alignment horizontal="center" vertical="center"/>
    </xf>
    <xf numFmtId="0" fontId="22" fillId="0" borderId="110" xfId="471" applyFont="1" applyFill="1" applyBorder="1" applyAlignment="1">
      <alignment horizontal="center" vertical="center"/>
    </xf>
    <xf numFmtId="0" fontId="22" fillId="10" borderId="131" xfId="471" applyFont="1" applyFill="1" applyBorder="1" applyAlignment="1">
      <alignment horizontal="center" vertical="center"/>
    </xf>
    <xf numFmtId="0" fontId="22" fillId="10" borderId="132" xfId="471" applyFont="1" applyFill="1" applyBorder="1" applyAlignment="1">
      <alignment horizontal="center" vertical="center"/>
    </xf>
    <xf numFmtId="0" fontId="22" fillId="0" borderId="103" xfId="471" applyFont="1" applyBorder="1" applyAlignment="1">
      <alignment horizontal="center" vertical="center"/>
    </xf>
    <xf numFmtId="0" fontId="22" fillId="0" borderId="104" xfId="471" applyFont="1" applyFill="1" applyBorder="1" applyAlignment="1">
      <alignment horizontal="center" vertical="center"/>
    </xf>
    <xf numFmtId="0" fontId="22" fillId="0" borderId="115" xfId="471" applyFont="1" applyBorder="1" applyAlignment="1">
      <alignment horizontal="center" vertical="center"/>
    </xf>
    <xf numFmtId="0" fontId="22" fillId="0" borderId="93" xfId="471" applyFont="1" applyFill="1" applyBorder="1" applyAlignment="1">
      <alignment horizontal="center" vertical="center"/>
    </xf>
    <xf numFmtId="0" fontId="22" fillId="0" borderId="116" xfId="471" applyFont="1" applyBorder="1" applyAlignment="1">
      <alignment horizontal="center" vertical="center"/>
    </xf>
    <xf numFmtId="0" fontId="22" fillId="0" borderId="104" xfId="471" applyFont="1" applyFill="1" applyBorder="1" applyAlignment="1">
      <alignment horizontal="center" vertical="center" wrapText="1"/>
    </xf>
    <xf numFmtId="0" fontId="22" fillId="0" borderId="110" xfId="471" applyFont="1" applyFill="1" applyBorder="1" applyAlignment="1">
      <alignment horizontal="center" vertical="center" wrapText="1"/>
    </xf>
    <xf numFmtId="0" fontId="22" fillId="0" borderId="119" xfId="471" applyFont="1" applyFill="1" applyBorder="1" applyAlignment="1">
      <alignment horizontal="center" vertical="center" wrapText="1"/>
    </xf>
    <xf numFmtId="0" fontId="22" fillId="0" borderId="93" xfId="471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 vertical="center"/>
    </xf>
    <xf numFmtId="0" fontId="26" fillId="4" borderId="32" xfId="0" applyFont="1" applyFill="1" applyBorder="1" applyAlignment="1">
      <alignment horizontal="center" vertical="center"/>
    </xf>
    <xf numFmtId="0" fontId="26" fillId="0" borderId="68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26" fillId="0" borderId="56" xfId="0" applyFont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28" fillId="0" borderId="46" xfId="0" applyFont="1" applyBorder="1" applyAlignment="1">
      <alignment horizontal="right"/>
    </xf>
    <xf numFmtId="0" fontId="25" fillId="0" borderId="69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66" xfId="0" applyFont="1" applyBorder="1" applyAlignment="1">
      <alignment horizontal="center" vertical="center"/>
    </xf>
    <xf numFmtId="182" fontId="26" fillId="0" borderId="0" xfId="200" applyNumberFormat="1" applyFont="1" applyBorder="1" applyAlignment="1">
      <alignment horizontal="right" vertical="center"/>
    </xf>
    <xf numFmtId="182" fontId="26" fillId="0" borderId="49" xfId="200" applyNumberFormat="1" applyFont="1" applyBorder="1" applyAlignment="1">
      <alignment horizontal="right" vertical="center"/>
    </xf>
    <xf numFmtId="0" fontId="26" fillId="0" borderId="0" xfId="0" applyFont="1" applyBorder="1" applyAlignment="1">
      <alignment vertical="center"/>
    </xf>
    <xf numFmtId="182" fontId="26" fillId="0" borderId="9" xfId="200" applyNumberFormat="1" applyFont="1" applyBorder="1" applyAlignment="1">
      <alignment horizontal="right" vertical="center"/>
    </xf>
    <xf numFmtId="182" fontId="26" fillId="3" borderId="49" xfId="200" applyNumberFormat="1" applyFont="1" applyFill="1" applyBorder="1" applyAlignment="1">
      <alignment horizontal="right" vertical="center"/>
    </xf>
    <xf numFmtId="0" fontId="26" fillId="3" borderId="49" xfId="0" applyFont="1" applyFill="1" applyBorder="1" applyAlignment="1">
      <alignment vertical="center"/>
    </xf>
    <xf numFmtId="182" fontId="26" fillId="0" borderId="28" xfId="200" applyNumberFormat="1" applyFont="1" applyBorder="1" applyAlignment="1">
      <alignment horizontal="right" vertical="center"/>
    </xf>
    <xf numFmtId="0" fontId="26" fillId="0" borderId="28" xfId="0" applyFont="1" applyBorder="1" applyAlignment="1">
      <alignment vertical="center"/>
    </xf>
    <xf numFmtId="182" fontId="26" fillId="0" borderId="46" xfId="200" applyNumberFormat="1" applyFont="1" applyBorder="1" applyAlignment="1">
      <alignment horizontal="right" vertical="center"/>
    </xf>
    <xf numFmtId="0" fontId="26" fillId="0" borderId="46" xfId="0" applyFont="1" applyBorder="1" applyAlignment="1">
      <alignment vertical="center"/>
    </xf>
    <xf numFmtId="0" fontId="26" fillId="0" borderId="49" xfId="0" applyFont="1" applyBorder="1" applyAlignment="1">
      <alignment vertical="center"/>
    </xf>
    <xf numFmtId="0" fontId="25" fillId="0" borderId="0" xfId="0" applyFont="1" applyAlignment="1">
      <alignment horizontal="left"/>
    </xf>
    <xf numFmtId="0" fontId="26" fillId="4" borderId="40" xfId="0" applyFont="1" applyFill="1" applyBorder="1" applyAlignment="1">
      <alignment horizontal="center" vertical="center"/>
    </xf>
    <xf numFmtId="0" fontId="26" fillId="4" borderId="28" xfId="0" applyFont="1" applyFill="1" applyBorder="1" applyAlignment="1">
      <alignment horizontal="center" vertical="center"/>
    </xf>
    <xf numFmtId="0" fontId="26" fillId="4" borderId="28" xfId="0" applyFont="1" applyFill="1" applyBorder="1" applyAlignment="1">
      <alignment vertical="center"/>
    </xf>
    <xf numFmtId="0" fontId="26" fillId="4" borderId="29" xfId="0" applyFont="1" applyFill="1" applyBorder="1" applyAlignment="1">
      <alignment vertical="center"/>
    </xf>
    <xf numFmtId="0" fontId="26" fillId="0" borderId="40" xfId="0" applyFont="1" applyBorder="1" applyAlignment="1">
      <alignment horizontal="center" vertical="center"/>
    </xf>
    <xf numFmtId="0" fontId="26" fillId="0" borderId="29" xfId="0" applyFont="1" applyBorder="1" applyAlignment="1">
      <alignment vertical="center"/>
    </xf>
    <xf numFmtId="182" fontId="26" fillId="0" borderId="31" xfId="200" applyNumberFormat="1" applyFont="1" applyBorder="1" applyAlignment="1">
      <alignment horizontal="right" vertical="center"/>
    </xf>
    <xf numFmtId="0" fontId="26" fillId="0" borderId="31" xfId="0" applyFont="1" applyBorder="1" applyAlignment="1">
      <alignment vertical="center"/>
    </xf>
    <xf numFmtId="0" fontId="26" fillId="0" borderId="0" xfId="0" applyFont="1" applyAlignment="1">
      <alignment horizontal="right"/>
    </xf>
    <xf numFmtId="0" fontId="26" fillId="0" borderId="69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182" fontId="26" fillId="0" borderId="54" xfId="200" applyNumberFormat="1" applyFont="1" applyBorder="1" applyAlignment="1">
      <alignment horizontal="right" vertical="center"/>
    </xf>
    <xf numFmtId="0" fontId="26" fillId="0" borderId="54" xfId="0" applyFont="1" applyBorder="1" applyAlignment="1">
      <alignment vertical="center"/>
    </xf>
    <xf numFmtId="182" fontId="65" fillId="0" borderId="0" xfId="200" applyNumberFormat="1" applyFont="1" applyBorder="1" applyAlignment="1">
      <alignment horizontal="right" vertical="center"/>
    </xf>
    <xf numFmtId="0" fontId="26" fillId="0" borderId="9" xfId="0" applyFont="1" applyBorder="1" applyAlignment="1">
      <alignment vertical="center"/>
    </xf>
    <xf numFmtId="182" fontId="26" fillId="0" borderId="55" xfId="200" applyNumberFormat="1" applyFont="1" applyBorder="1" applyAlignment="1">
      <alignment horizontal="right" vertical="center"/>
    </xf>
    <xf numFmtId="0" fontId="26" fillId="0" borderId="45" xfId="0" applyFont="1" applyFill="1" applyBorder="1" applyAlignment="1">
      <alignment horizontal="left" vertical="center" wrapText="1"/>
    </xf>
    <xf numFmtId="0" fontId="26" fillId="0" borderId="46" xfId="0" applyFont="1" applyFill="1" applyBorder="1" applyAlignment="1">
      <alignment horizontal="left" vertical="center" wrapText="1"/>
    </xf>
    <xf numFmtId="49" fontId="26" fillId="0" borderId="69" xfId="0" applyNumberFormat="1" applyFont="1" applyFill="1" applyBorder="1" applyAlignment="1">
      <alignment horizontal="center" vertical="center"/>
    </xf>
    <xf numFmtId="49" fontId="26" fillId="0" borderId="21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/>
    </xf>
    <xf numFmtId="0" fontId="26" fillId="0" borderId="62" xfId="0" applyFont="1" applyFill="1" applyBorder="1" applyAlignment="1">
      <alignment horizontal="center" vertical="center"/>
    </xf>
    <xf numFmtId="0" fontId="26" fillId="0" borderId="70" xfId="0" applyFont="1" applyFill="1" applyBorder="1" applyAlignment="1">
      <alignment horizontal="center" vertical="center"/>
    </xf>
    <xf numFmtId="0" fontId="26" fillId="0" borderId="43" xfId="0" applyFont="1" applyFill="1" applyBorder="1" applyAlignment="1">
      <alignment horizontal="center" vertical="center"/>
    </xf>
    <xf numFmtId="0" fontId="26" fillId="0" borderId="45" xfId="0" applyFont="1" applyFill="1" applyBorder="1" applyAlignment="1">
      <alignment horizontal="center" vertical="center"/>
    </xf>
    <xf numFmtId="0" fontId="26" fillId="0" borderId="46" xfId="0" applyFont="1" applyFill="1" applyBorder="1" applyAlignment="1">
      <alignment horizontal="center" vertical="center"/>
    </xf>
    <xf numFmtId="0" fontId="26" fillId="0" borderId="47" xfId="0" applyFont="1" applyFill="1" applyBorder="1" applyAlignment="1">
      <alignment horizontal="center" vertical="center"/>
    </xf>
    <xf numFmtId="49" fontId="26" fillId="4" borderId="33" xfId="0" applyNumberFormat="1" applyFont="1" applyFill="1" applyBorder="1" applyAlignment="1">
      <alignment horizontal="center" vertical="center"/>
    </xf>
    <xf numFmtId="49" fontId="26" fillId="4" borderId="26" xfId="0" applyNumberFormat="1" applyFont="1" applyFill="1" applyBorder="1" applyAlignment="1">
      <alignment horizontal="center" vertical="center"/>
    </xf>
    <xf numFmtId="49" fontId="26" fillId="0" borderId="30" xfId="0" applyNumberFormat="1" applyFont="1" applyFill="1" applyBorder="1" applyAlignment="1">
      <alignment horizontal="center" vertical="center"/>
    </xf>
    <xf numFmtId="49" fontId="26" fillId="0" borderId="3" xfId="0" applyNumberFormat="1" applyFont="1" applyFill="1" applyBorder="1" applyAlignment="1">
      <alignment horizontal="center" vertical="center"/>
    </xf>
    <xf numFmtId="0" fontId="27" fillId="0" borderId="46" xfId="0" applyFont="1" applyBorder="1" applyAlignment="1">
      <alignment horizontal="right"/>
    </xf>
    <xf numFmtId="0" fontId="22" fillId="0" borderId="0" xfId="0" applyFont="1" applyAlignment="1">
      <alignment horizontal="right"/>
    </xf>
    <xf numFmtId="0" fontId="25" fillId="0" borderId="1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44" xfId="0" applyFont="1" applyBorder="1" applyAlignment="1">
      <alignment horizontal="center" vertical="center"/>
    </xf>
    <xf numFmtId="0" fontId="36" fillId="0" borderId="46" xfId="0" applyFont="1" applyBorder="1" applyAlignment="1">
      <alignment horizontal="center" vertical="center"/>
    </xf>
    <xf numFmtId="0" fontId="36" fillId="0" borderId="47" xfId="0" applyFont="1" applyBorder="1" applyAlignment="1">
      <alignment horizontal="center" vertical="center"/>
    </xf>
    <xf numFmtId="0" fontId="26" fillId="4" borderId="42" xfId="0" applyFont="1" applyFill="1" applyBorder="1" applyAlignment="1">
      <alignment horizontal="center" vertical="center"/>
    </xf>
    <xf numFmtId="0" fontId="26" fillId="4" borderId="31" xfId="0" applyFont="1" applyFill="1" applyBorder="1" applyAlignment="1">
      <alignment horizontal="center" vertical="center"/>
    </xf>
    <xf numFmtId="0" fontId="36" fillId="4" borderId="31" xfId="0" applyFont="1" applyFill="1" applyBorder="1" applyAlignment="1">
      <alignment vertical="center"/>
    </xf>
    <xf numFmtId="0" fontId="36" fillId="4" borderId="43" xfId="0" applyFont="1" applyFill="1" applyBorder="1" applyAlignment="1">
      <alignment vertical="center"/>
    </xf>
    <xf numFmtId="0" fontId="36" fillId="0" borderId="28" xfId="0" applyFont="1" applyBorder="1" applyAlignment="1">
      <alignment vertical="center"/>
    </xf>
    <xf numFmtId="0" fontId="36" fillId="0" borderId="29" xfId="0" applyFont="1" applyBorder="1" applyAlignment="1">
      <alignment vertical="center"/>
    </xf>
    <xf numFmtId="0" fontId="26" fillId="0" borderId="6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  <xf numFmtId="0" fontId="36" fillId="0" borderId="7" xfId="0" applyFont="1" applyBorder="1" applyAlignment="1">
      <alignment vertical="top"/>
    </xf>
    <xf numFmtId="182" fontId="26" fillId="0" borderId="28" xfId="643" applyNumberFormat="1" applyFont="1" applyBorder="1" applyAlignment="1">
      <alignment horizontal="right" vertical="center"/>
    </xf>
    <xf numFmtId="41" fontId="26" fillId="0" borderId="1" xfId="200" applyFont="1" applyBorder="1" applyAlignment="1">
      <alignment horizontal="right" vertical="top"/>
    </xf>
    <xf numFmtId="41" fontId="36" fillId="0" borderId="7" xfId="200" applyFont="1" applyBorder="1" applyAlignment="1">
      <alignment vertical="top"/>
    </xf>
    <xf numFmtId="177" fontId="26" fillId="0" borderId="39" xfId="590" applyNumberFormat="1" applyFont="1" applyBorder="1" applyAlignment="1">
      <alignment horizontal="right" vertical="top"/>
    </xf>
    <xf numFmtId="0" fontId="36" fillId="0" borderId="18" xfId="0" applyFont="1" applyBorder="1" applyAlignment="1">
      <alignment vertical="top"/>
    </xf>
    <xf numFmtId="182" fontId="26" fillId="0" borderId="31" xfId="643" applyNumberFormat="1" applyFont="1" applyFill="1" applyBorder="1" applyAlignment="1">
      <alignment horizontal="right" vertical="center"/>
    </xf>
    <xf numFmtId="0" fontId="36" fillId="0" borderId="31" xfId="0" applyFont="1" applyFill="1" applyBorder="1" applyAlignment="1">
      <alignment vertical="center"/>
    </xf>
    <xf numFmtId="182" fontId="26" fillId="0" borderId="0" xfId="643" applyNumberFormat="1" applyFont="1" applyFill="1" applyBorder="1" applyAlignment="1">
      <alignment horizontal="right" vertical="center"/>
    </xf>
    <xf numFmtId="0" fontId="36" fillId="0" borderId="0" xfId="0" applyFont="1" applyFill="1" applyBorder="1" applyAlignment="1">
      <alignment vertical="center"/>
    </xf>
    <xf numFmtId="182" fontId="26" fillId="0" borderId="19" xfId="643" applyNumberFormat="1" applyFont="1" applyFill="1" applyBorder="1" applyAlignment="1">
      <alignment horizontal="right" vertical="center"/>
    </xf>
    <xf numFmtId="0" fontId="36" fillId="0" borderId="19" xfId="0" applyFont="1" applyFill="1" applyBorder="1" applyAlignment="1">
      <alignment vertical="center"/>
    </xf>
    <xf numFmtId="182" fontId="26" fillId="0" borderId="31" xfId="646" applyNumberFormat="1" applyFont="1" applyFill="1" applyBorder="1" applyAlignment="1">
      <alignment horizontal="right" vertical="center"/>
    </xf>
    <xf numFmtId="182" fontId="65" fillId="0" borderId="9" xfId="646" applyNumberFormat="1" applyFont="1" applyBorder="1" applyAlignment="1">
      <alignment horizontal="right" vertical="center"/>
    </xf>
    <xf numFmtId="0" fontId="66" fillId="0" borderId="9" xfId="0" applyFont="1" applyBorder="1" applyAlignment="1">
      <alignment vertical="center"/>
    </xf>
    <xf numFmtId="182" fontId="26" fillId="0" borderId="31" xfId="643" applyNumberFormat="1" applyFont="1" applyBorder="1" applyAlignment="1">
      <alignment horizontal="right" vertical="center"/>
    </xf>
    <xf numFmtId="0" fontId="36" fillId="0" borderId="31" xfId="0" applyFont="1" applyBorder="1" applyAlignment="1">
      <alignment vertical="center"/>
    </xf>
    <xf numFmtId="49" fontId="25" fillId="2" borderId="8" xfId="0" applyNumberFormat="1" applyFont="1" applyFill="1" applyBorder="1" applyAlignment="1">
      <alignment vertical="top"/>
    </xf>
    <xf numFmtId="49" fontId="25" fillId="2" borderId="9" xfId="0" applyNumberFormat="1" applyFont="1" applyFill="1" applyBorder="1" applyAlignment="1">
      <alignment vertical="top"/>
    </xf>
    <xf numFmtId="49" fontId="26" fillId="4" borderId="33" xfId="0" applyNumberFormat="1" applyFont="1" applyFill="1" applyBorder="1" applyAlignment="1">
      <alignment horizontal="center" vertical="top"/>
    </xf>
    <xf numFmtId="49" fontId="26" fillId="4" borderId="26" xfId="0" applyNumberFormat="1" applyFont="1" applyFill="1" applyBorder="1" applyAlignment="1">
      <alignment horizontal="center" vertical="top"/>
    </xf>
    <xf numFmtId="49" fontId="26" fillId="0" borderId="46" xfId="0" applyNumberFormat="1" applyFont="1" applyBorder="1" applyAlignment="1">
      <alignment horizontal="left"/>
    </xf>
    <xf numFmtId="49" fontId="26" fillId="0" borderId="69" xfId="0" applyNumberFormat="1" applyFont="1" applyBorder="1" applyAlignment="1">
      <alignment horizontal="center" vertical="top"/>
    </xf>
    <xf numFmtId="49" fontId="26" fillId="0" borderId="21" xfId="0" applyNumberFormat="1" applyFont="1" applyBorder="1" applyAlignment="1">
      <alignment horizontal="center" vertical="top"/>
    </xf>
    <xf numFmtId="0" fontId="26" fillId="0" borderId="21" xfId="0" applyFont="1" applyBorder="1" applyAlignment="1">
      <alignment horizontal="center" vertical="top"/>
    </xf>
    <xf numFmtId="0" fontId="26" fillId="0" borderId="62" xfId="0" applyFont="1" applyBorder="1" applyAlignment="1">
      <alignment horizontal="center" vertical="top"/>
    </xf>
    <xf numFmtId="0" fontId="26" fillId="0" borderId="70" xfId="0" applyFont="1" applyBorder="1" applyAlignment="1">
      <alignment horizontal="center" vertical="top"/>
    </xf>
    <xf numFmtId="0" fontId="26" fillId="0" borderId="43" xfId="0" applyFont="1" applyBorder="1" applyAlignment="1">
      <alignment horizontal="center" vertical="top"/>
    </xf>
    <xf numFmtId="0" fontId="26" fillId="0" borderId="45" xfId="0" applyFont="1" applyBorder="1" applyAlignment="1">
      <alignment horizontal="center" vertical="top"/>
    </xf>
    <xf numFmtId="0" fontId="26" fillId="0" borderId="46" xfId="0" applyFont="1" applyBorder="1" applyAlignment="1">
      <alignment horizontal="center" vertical="top"/>
    </xf>
    <xf numFmtId="0" fontId="26" fillId="0" borderId="47" xfId="0" applyFont="1" applyBorder="1" applyAlignment="1">
      <alignment horizontal="center" vertical="top"/>
    </xf>
    <xf numFmtId="49" fontId="26" fillId="0" borderId="30" xfId="0" applyNumberFormat="1" applyFont="1" applyBorder="1" applyAlignment="1">
      <alignment horizontal="center" vertical="top"/>
    </xf>
    <xf numFmtId="49" fontId="26" fillId="0" borderId="3" xfId="0" applyNumberFormat="1" applyFont="1" applyBorder="1" applyAlignment="1">
      <alignment horizontal="center" vertical="top"/>
    </xf>
    <xf numFmtId="49" fontId="26" fillId="0" borderId="61" xfId="0" applyNumberFormat="1" applyFont="1" applyBorder="1" applyAlignment="1">
      <alignment horizontal="center" vertical="top"/>
    </xf>
    <xf numFmtId="49" fontId="26" fillId="0" borderId="56" xfId="0" applyNumberFormat="1" applyFont="1" applyBorder="1" applyAlignment="1">
      <alignment horizontal="center" vertical="top"/>
    </xf>
    <xf numFmtId="0" fontId="26" fillId="0" borderId="2" xfId="587" applyFont="1" applyBorder="1" applyAlignment="1">
      <alignment horizontal="center" vertical="center"/>
    </xf>
    <xf numFmtId="0" fontId="26" fillId="0" borderId="3" xfId="587" applyFont="1" applyBorder="1" applyAlignment="1">
      <alignment horizontal="center" vertical="center"/>
    </xf>
    <xf numFmtId="0" fontId="26" fillId="0" borderId="14" xfId="587" applyFont="1" applyBorder="1" applyAlignment="1">
      <alignment horizontal="center" vertical="center"/>
    </xf>
    <xf numFmtId="0" fontId="26" fillId="4" borderId="6" xfId="587" applyFont="1" applyFill="1" applyBorder="1" applyAlignment="1">
      <alignment horizontal="center" vertical="center"/>
    </xf>
    <xf numFmtId="0" fontId="26" fillId="4" borderId="7" xfId="587" applyFont="1" applyFill="1" applyBorder="1" applyAlignment="1">
      <alignment horizontal="center" vertical="center"/>
    </xf>
    <xf numFmtId="0" fontId="26" fillId="4" borderId="32" xfId="587" applyFont="1" applyFill="1" applyBorder="1" applyAlignment="1">
      <alignment horizontal="center" vertical="center"/>
    </xf>
    <xf numFmtId="0" fontId="23" fillId="0" borderId="0" xfId="587" applyFont="1" applyAlignment="1">
      <alignment horizontal="left"/>
    </xf>
    <xf numFmtId="0" fontId="27" fillId="0" borderId="0" xfId="587" applyFont="1" applyAlignment="1">
      <alignment horizontal="right"/>
    </xf>
    <xf numFmtId="0" fontId="25" fillId="0" borderId="69" xfId="587" applyFont="1" applyBorder="1" applyAlignment="1">
      <alignment horizontal="center" vertical="center"/>
    </xf>
    <xf numFmtId="0" fontId="25" fillId="0" borderId="21" xfId="587" applyFont="1" applyBorder="1" applyAlignment="1">
      <alignment horizontal="center" vertical="center"/>
    </xf>
    <xf numFmtId="0" fontId="25" fillId="0" borderId="22" xfId="587" applyFont="1" applyBorder="1" applyAlignment="1">
      <alignment horizontal="center" vertical="center"/>
    </xf>
    <xf numFmtId="0" fontId="25" fillId="0" borderId="66" xfId="587" applyFont="1" applyBorder="1" applyAlignment="1">
      <alignment horizontal="center" vertical="center"/>
    </xf>
    <xf numFmtId="0" fontId="26" fillId="0" borderId="68" xfId="587" applyFont="1" applyBorder="1" applyAlignment="1">
      <alignment horizontal="center" vertical="center"/>
    </xf>
    <xf numFmtId="0" fontId="26" fillId="0" borderId="30" xfId="587" applyFont="1" applyBorder="1" applyAlignment="1">
      <alignment horizontal="center" vertical="center"/>
    </xf>
    <xf numFmtId="0" fontId="26" fillId="0" borderId="50" xfId="587" applyFont="1" applyBorder="1" applyAlignment="1">
      <alignment horizontal="center" vertical="center"/>
    </xf>
    <xf numFmtId="0" fontId="26" fillId="0" borderId="56" xfId="587" applyFont="1" applyBorder="1" applyAlignment="1">
      <alignment horizontal="center" vertical="center"/>
    </xf>
    <xf numFmtId="182" fontId="26" fillId="0" borderId="70" xfId="341" applyNumberFormat="1" applyFont="1" applyBorder="1" applyAlignment="1">
      <alignment horizontal="right" vertical="center"/>
    </xf>
    <xf numFmtId="0" fontId="36" fillId="0" borderId="70" xfId="0" applyFont="1" applyBorder="1" applyAlignment="1">
      <alignment vertical="center"/>
    </xf>
    <xf numFmtId="182" fontId="26" fillId="0" borderId="31" xfId="341" applyNumberFormat="1" applyFont="1" applyBorder="1" applyAlignment="1">
      <alignment horizontal="right" vertical="center"/>
    </xf>
    <xf numFmtId="182" fontId="26" fillId="0" borderId="28" xfId="341" applyNumberFormat="1" applyFont="1" applyBorder="1" applyAlignment="1">
      <alignment horizontal="right" vertical="center"/>
    </xf>
    <xf numFmtId="0" fontId="27" fillId="0" borderId="0" xfId="0" applyFont="1" applyAlignment="1">
      <alignment horizontal="right"/>
    </xf>
    <xf numFmtId="182" fontId="26" fillId="0" borderId="46" xfId="341" applyNumberFormat="1" applyFont="1" applyBorder="1" applyAlignment="1">
      <alignment horizontal="center" vertical="center"/>
    </xf>
    <xf numFmtId="49" fontId="26" fillId="0" borderId="46" xfId="0" applyNumberFormat="1" applyFont="1" applyBorder="1" applyAlignment="1">
      <alignment horizontal="left" vertical="center"/>
    </xf>
    <xf numFmtId="49" fontId="26" fillId="0" borderId="69" xfId="0" applyNumberFormat="1" applyFont="1" applyBorder="1" applyAlignment="1">
      <alignment horizontal="center" vertical="center"/>
    </xf>
    <xf numFmtId="49" fontId="26" fillId="0" borderId="21" xfId="0" applyNumberFormat="1" applyFont="1" applyBorder="1" applyAlignment="1">
      <alignment horizontal="center" vertical="center"/>
    </xf>
    <xf numFmtId="0" fontId="26" fillId="0" borderId="62" xfId="0" applyFont="1" applyBorder="1" applyAlignment="1">
      <alignment horizontal="center" vertical="center"/>
    </xf>
    <xf numFmtId="0" fontId="26" fillId="0" borderId="70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49" fontId="26" fillId="0" borderId="30" xfId="0" applyNumberFormat="1" applyFont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 vertical="center"/>
    </xf>
    <xf numFmtId="0" fontId="26" fillId="4" borderId="40" xfId="0" applyFont="1" applyFill="1" applyBorder="1" applyAlignment="1">
      <alignment horizontal="center" vertical="top"/>
    </xf>
    <xf numFmtId="0" fontId="26" fillId="4" borderId="28" xfId="0" applyFont="1" applyFill="1" applyBorder="1" applyAlignment="1">
      <alignment horizontal="center" vertical="top"/>
    </xf>
    <xf numFmtId="0" fontId="36" fillId="4" borderId="28" xfId="0" applyFont="1" applyFill="1" applyBorder="1" applyAlignment="1">
      <alignment vertical="top"/>
    </xf>
    <xf numFmtId="0" fontId="36" fillId="4" borderId="29" xfId="0" applyFont="1" applyFill="1" applyBorder="1" applyAlignment="1">
      <alignment vertical="top"/>
    </xf>
    <xf numFmtId="0" fontId="26" fillId="0" borderId="40" xfId="0" applyFont="1" applyBorder="1" applyAlignment="1">
      <alignment horizontal="center" vertical="top"/>
    </xf>
    <xf numFmtId="0" fontId="26" fillId="0" borderId="28" xfId="0" applyFont="1" applyBorder="1" applyAlignment="1">
      <alignment horizontal="center" vertical="top"/>
    </xf>
    <xf numFmtId="0" fontId="36" fillId="0" borderId="28" xfId="0" applyFont="1" applyBorder="1" applyAlignment="1">
      <alignment vertical="top"/>
    </xf>
    <xf numFmtId="0" fontId="36" fillId="0" borderId="29" xfId="0" applyFont="1" applyBorder="1" applyAlignment="1">
      <alignment vertical="top"/>
    </xf>
    <xf numFmtId="177" fontId="26" fillId="0" borderId="39" xfId="145" applyNumberFormat="1" applyFont="1" applyBorder="1" applyAlignment="1">
      <alignment horizontal="right" vertical="top"/>
    </xf>
    <xf numFmtId="0" fontId="26" fillId="0" borderId="1" xfId="0" applyFont="1" applyBorder="1" applyAlignment="1">
      <alignment horizontal="center" vertical="top"/>
    </xf>
    <xf numFmtId="0" fontId="25" fillId="0" borderId="7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49" fontId="26" fillId="0" borderId="5" xfId="0" applyNumberFormat="1" applyFont="1" applyBorder="1" applyAlignment="1">
      <alignment horizontal="center" vertical="top"/>
    </xf>
    <xf numFmtId="49" fontId="26" fillId="0" borderId="7" xfId="0" applyNumberFormat="1" applyFont="1" applyBorder="1" applyAlignment="1">
      <alignment horizontal="center" vertical="top"/>
    </xf>
    <xf numFmtId="0" fontId="26" fillId="0" borderId="5" xfId="0" applyFont="1" applyBorder="1" applyAlignment="1">
      <alignment vertical="top"/>
    </xf>
    <xf numFmtId="0" fontId="26" fillId="0" borderId="7" xfId="0" applyFont="1" applyBorder="1" applyAlignment="1">
      <alignment vertical="top"/>
    </xf>
    <xf numFmtId="0" fontId="27" fillId="0" borderId="46" xfId="0" applyFont="1" applyBorder="1" applyAlignment="1">
      <alignment horizontal="right" vertical="center"/>
    </xf>
    <xf numFmtId="0" fontId="26" fillId="0" borderId="2" xfId="751" applyFont="1" applyBorder="1" applyAlignment="1">
      <alignment horizontal="center" vertical="center"/>
    </xf>
    <xf numFmtId="0" fontId="26" fillId="0" borderId="3" xfId="751" applyFont="1" applyBorder="1" applyAlignment="1">
      <alignment horizontal="center" vertical="center"/>
    </xf>
    <xf numFmtId="0" fontId="26" fillId="0" borderId="14" xfId="751" applyFont="1" applyBorder="1" applyAlignment="1">
      <alignment horizontal="center" vertical="center"/>
    </xf>
    <xf numFmtId="0" fontId="26" fillId="4" borderId="40" xfId="751" applyFont="1" applyFill="1" applyBorder="1" applyAlignment="1">
      <alignment horizontal="center" vertical="center"/>
    </xf>
    <xf numFmtId="0" fontId="26" fillId="4" borderId="28" xfId="751" applyFont="1" applyFill="1" applyBorder="1" applyAlignment="1">
      <alignment horizontal="center" vertical="center"/>
    </xf>
    <xf numFmtId="0" fontId="26" fillId="4" borderId="37" xfId="751" applyFont="1" applyFill="1" applyBorder="1" applyAlignment="1">
      <alignment horizontal="center" vertical="center"/>
    </xf>
    <xf numFmtId="0" fontId="26" fillId="4" borderId="32" xfId="751" applyFont="1" applyFill="1" applyBorder="1" applyAlignment="1">
      <alignment horizontal="center" vertical="center"/>
    </xf>
    <xf numFmtId="0" fontId="26" fillId="4" borderId="7" xfId="751" applyFont="1" applyFill="1" applyBorder="1" applyAlignment="1">
      <alignment horizontal="center" vertical="center"/>
    </xf>
    <xf numFmtId="0" fontId="23" fillId="0" borderId="0" xfId="751" applyFont="1" applyAlignment="1">
      <alignment horizontal="left"/>
    </xf>
    <xf numFmtId="0" fontId="27" fillId="0" borderId="0" xfId="751" applyFont="1" applyAlignment="1">
      <alignment horizontal="right"/>
    </xf>
    <xf numFmtId="0" fontId="25" fillId="0" borderId="69" xfId="751" applyFont="1" applyBorder="1" applyAlignment="1">
      <alignment horizontal="center" vertical="center"/>
    </xf>
    <xf numFmtId="0" fontId="25" fillId="0" borderId="21" xfId="751" applyFont="1" applyBorder="1" applyAlignment="1">
      <alignment horizontal="center" vertical="center"/>
    </xf>
    <xf numFmtId="0" fontId="25" fillId="0" borderId="22" xfId="751" applyFont="1" applyBorder="1" applyAlignment="1">
      <alignment horizontal="center" vertical="center"/>
    </xf>
    <xf numFmtId="0" fontId="25" fillId="0" borderId="66" xfId="751" applyFont="1" applyBorder="1" applyAlignment="1">
      <alignment horizontal="center" vertical="center"/>
    </xf>
    <xf numFmtId="0" fontId="26" fillId="0" borderId="68" xfId="751" applyFont="1" applyBorder="1" applyAlignment="1">
      <alignment horizontal="center" vertical="center"/>
    </xf>
    <xf numFmtId="0" fontId="26" fillId="0" borderId="30" xfId="751" applyFont="1" applyBorder="1" applyAlignment="1">
      <alignment horizontal="center" vertical="center"/>
    </xf>
    <xf numFmtId="0" fontId="26" fillId="0" borderId="50" xfId="751" applyFont="1" applyBorder="1" applyAlignment="1">
      <alignment horizontal="center" vertical="center"/>
    </xf>
    <xf numFmtId="0" fontId="26" fillId="0" borderId="56" xfId="751" applyFont="1" applyBorder="1" applyAlignment="1">
      <alignment horizontal="center" vertical="center"/>
    </xf>
    <xf numFmtId="0" fontId="26" fillId="0" borderId="28" xfId="0" applyFont="1" applyBorder="1" applyAlignment="1">
      <alignment vertical="top"/>
    </xf>
    <xf numFmtId="182" fontId="26" fillId="0" borderId="28" xfId="643" applyNumberFormat="1" applyFont="1" applyBorder="1" applyAlignment="1">
      <alignment horizontal="right" vertical="top"/>
    </xf>
    <xf numFmtId="202" fontId="22" fillId="0" borderId="0" xfId="200" applyNumberFormat="1" applyFont="1" applyFill="1" applyBorder="1" applyAlignment="1">
      <alignment vertical="top"/>
    </xf>
    <xf numFmtId="202" fontId="22" fillId="0" borderId="0" xfId="200" applyNumberFormat="1" applyFont="1" applyFill="1" applyAlignment="1">
      <alignment vertical="top"/>
    </xf>
    <xf numFmtId="0" fontId="25" fillId="0" borderId="69" xfId="0" applyFont="1" applyBorder="1" applyAlignment="1">
      <alignment horizontal="center" vertical="top"/>
    </xf>
    <xf numFmtId="0" fontId="25" fillId="0" borderId="21" xfId="0" applyFont="1" applyBorder="1" applyAlignment="1">
      <alignment horizontal="center" vertical="top"/>
    </xf>
    <xf numFmtId="0" fontId="25" fillId="0" borderId="22" xfId="0" applyFont="1" applyBorder="1" applyAlignment="1">
      <alignment horizontal="center" vertical="top"/>
    </xf>
    <xf numFmtId="0" fontId="26" fillId="0" borderId="2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68" xfId="0" applyFont="1" applyBorder="1" applyAlignment="1">
      <alignment horizontal="center" vertical="top"/>
    </xf>
    <xf numFmtId="0" fontId="26" fillId="0" borderId="30" xfId="0" applyFont="1" applyBorder="1" applyAlignment="1">
      <alignment horizontal="center" vertical="top"/>
    </xf>
    <xf numFmtId="0" fontId="26" fillId="0" borderId="2" xfId="0" applyFont="1" applyBorder="1" applyAlignment="1">
      <alignment horizontal="center" vertical="top"/>
    </xf>
    <xf numFmtId="0" fontId="26" fillId="0" borderId="3" xfId="0" applyFont="1" applyBorder="1" applyAlignment="1">
      <alignment horizontal="center" vertical="top"/>
    </xf>
    <xf numFmtId="0" fontId="26" fillId="0" borderId="14" xfId="0" applyFont="1" applyBorder="1" applyAlignment="1">
      <alignment horizontal="center" vertical="top"/>
    </xf>
    <xf numFmtId="49" fontId="26" fillId="4" borderId="40" xfId="0" applyNumberFormat="1" applyFont="1" applyFill="1" applyBorder="1" applyAlignment="1">
      <alignment horizontal="center" vertical="top"/>
    </xf>
    <xf numFmtId="0" fontId="26" fillId="4" borderId="37" xfId="0" applyFont="1" applyFill="1" applyBorder="1" applyAlignment="1">
      <alignment horizontal="center" vertical="top"/>
    </xf>
    <xf numFmtId="0" fontId="44" fillId="0" borderId="0" xfId="772" applyFont="1" applyAlignment="1">
      <alignment horizontal="center" vertical="center"/>
    </xf>
    <xf numFmtId="0" fontId="22" fillId="0" borderId="82" xfId="875" applyFont="1" applyBorder="1" applyAlignment="1">
      <alignment horizontal="left" vertical="center" wrapText="1"/>
    </xf>
  </cellXfs>
  <cellStyles count="25258">
    <cellStyle name="백분율" xfId="1" builtinId="5"/>
    <cellStyle name="백분율 12 10" xfId="2"/>
    <cellStyle name="백분율 12 10 2" xfId="3"/>
    <cellStyle name="백분율 12 11" xfId="4"/>
    <cellStyle name="백분율 12 11 2" xfId="5"/>
    <cellStyle name="백분율 12 12" xfId="6"/>
    <cellStyle name="백분율 12 12 2" xfId="7"/>
    <cellStyle name="백분율 12 13" xfId="8"/>
    <cellStyle name="백분율 12 13 2" xfId="9"/>
    <cellStyle name="백분율 12 14" xfId="10"/>
    <cellStyle name="백분율 12 14 2" xfId="11"/>
    <cellStyle name="백분율 12 15" xfId="12"/>
    <cellStyle name="백분율 12 15 2" xfId="13"/>
    <cellStyle name="백분율 12 16" xfId="14"/>
    <cellStyle name="백분율 12 16 2" xfId="15"/>
    <cellStyle name="백분율 12 17" xfId="16"/>
    <cellStyle name="백분율 12 17 2" xfId="17"/>
    <cellStyle name="백분율 12 18" xfId="18"/>
    <cellStyle name="백분율 12 18 2" xfId="19"/>
    <cellStyle name="백분율 12 19" xfId="20"/>
    <cellStyle name="백분율 12 19 2" xfId="21"/>
    <cellStyle name="백분율 12 2" xfId="22"/>
    <cellStyle name="백분율 12 2 10" xfId="23"/>
    <cellStyle name="백분율 12 2 10 2" xfId="24"/>
    <cellStyle name="백분율 12 2 11" xfId="25"/>
    <cellStyle name="백분율 12 2 11 2" xfId="26"/>
    <cellStyle name="백분율 12 2 12" xfId="27"/>
    <cellStyle name="백분율 12 2 12 2" xfId="28"/>
    <cellStyle name="백분율 12 2 13" xfId="29"/>
    <cellStyle name="백분율 12 2 13 2" xfId="30"/>
    <cellStyle name="백분율 12 2 13 3" xfId="31"/>
    <cellStyle name="백분율 12 2 13 3 2" xfId="32"/>
    <cellStyle name="백분율 12 2 13 3 2 2" xfId="33"/>
    <cellStyle name="백분율 12 2 13 3 3" xfId="34"/>
    <cellStyle name="백분율 12 2 13 3 3 2" xfId="35"/>
    <cellStyle name="백분율 12 2 13 3 4" xfId="36"/>
    <cellStyle name="백분율 12 2 13 3 4 2" xfId="37"/>
    <cellStyle name="백분율 12 2 13 3 5" xfId="38"/>
    <cellStyle name="백분율 12 2 13 3 5 2" xfId="39"/>
    <cellStyle name="백분율 12 2 13 3 5 2 2" xfId="40"/>
    <cellStyle name="백분율 12 2 2" xfId="41"/>
    <cellStyle name="백분율 12 2 2 2" xfId="42"/>
    <cellStyle name="백분율 12 2 3" xfId="43"/>
    <cellStyle name="백분율 12 2 3 2" xfId="44"/>
    <cellStyle name="백분율 12 2 4" xfId="45"/>
    <cellStyle name="백분율 12 2 4 2" xfId="46"/>
    <cellStyle name="백분율 12 2 5" xfId="47"/>
    <cellStyle name="백분율 12 2 5 2" xfId="48"/>
    <cellStyle name="백분율 12 2 6" xfId="49"/>
    <cellStyle name="백분율 12 2 6 2" xfId="50"/>
    <cellStyle name="백분율 12 2 7" xfId="51"/>
    <cellStyle name="백분율 12 2 7 2" xfId="52"/>
    <cellStyle name="백분율 12 2 8" xfId="53"/>
    <cellStyle name="백분율 12 2 8 2" xfId="54"/>
    <cellStyle name="백분율 12 2 9" xfId="55"/>
    <cellStyle name="백분율 12 2 9 2" xfId="56"/>
    <cellStyle name="백분율 12 20" xfId="57"/>
    <cellStyle name="백분율 12 20 2" xfId="58"/>
    <cellStyle name="백분율 12 20 3" xfId="59"/>
    <cellStyle name="백분율 12 20 3 2" xfId="60"/>
    <cellStyle name="백분율 12 20 3 2 2" xfId="61"/>
    <cellStyle name="백분율 12 20 3 3" xfId="62"/>
    <cellStyle name="백분율 12 20 3 3 2" xfId="63"/>
    <cellStyle name="백분율 12 20 3 4" xfId="64"/>
    <cellStyle name="백분율 12 20 3 4 2" xfId="65"/>
    <cellStyle name="백분율 12 20 3 5" xfId="66"/>
    <cellStyle name="백분율 12 20 3 5 2" xfId="67"/>
    <cellStyle name="백분율 12 20 3 5 2 2" xfId="68"/>
    <cellStyle name="백분율 12 3" xfId="69"/>
    <cellStyle name="백분율 12 3 10" xfId="70"/>
    <cellStyle name="백분율 12 3 10 2" xfId="71"/>
    <cellStyle name="백분율 12 3 11" xfId="72"/>
    <cellStyle name="백분율 12 3 11 2" xfId="73"/>
    <cellStyle name="백분율 12 3 12" xfId="74"/>
    <cellStyle name="백분율 12 3 12 2" xfId="75"/>
    <cellStyle name="백분율 12 3 13" xfId="76"/>
    <cellStyle name="백분율 12 3 13 2" xfId="77"/>
    <cellStyle name="백분율 12 3 13 3" xfId="78"/>
    <cellStyle name="백분율 12 3 13 3 2" xfId="79"/>
    <cellStyle name="백분율 12 3 13 3 2 2" xfId="80"/>
    <cellStyle name="백분율 12 3 13 3 3" xfId="81"/>
    <cellStyle name="백분율 12 3 13 3 3 2" xfId="82"/>
    <cellStyle name="백분율 12 3 13 3 4" xfId="83"/>
    <cellStyle name="백분율 12 3 13 3 4 2" xfId="84"/>
    <cellStyle name="백분율 12 3 13 3 5" xfId="85"/>
    <cellStyle name="백분율 12 3 13 3 5 2" xfId="86"/>
    <cellStyle name="백분율 12 3 13 3 5 2 2" xfId="87"/>
    <cellStyle name="백분율 12 3 2" xfId="88"/>
    <cellStyle name="백분율 12 3 2 2" xfId="89"/>
    <cellStyle name="백분율 12 3 3" xfId="90"/>
    <cellStyle name="백분율 12 3 3 2" xfId="91"/>
    <cellStyle name="백분율 12 3 4" xfId="92"/>
    <cellStyle name="백분율 12 3 4 2" xfId="93"/>
    <cellStyle name="백분율 12 3 5" xfId="94"/>
    <cellStyle name="백분율 12 3 5 2" xfId="95"/>
    <cellStyle name="백분율 12 3 6" xfId="96"/>
    <cellStyle name="백분율 12 3 6 2" xfId="97"/>
    <cellStyle name="백분율 12 3 7" xfId="98"/>
    <cellStyle name="백분율 12 3 7 2" xfId="99"/>
    <cellStyle name="백분율 12 3 8" xfId="100"/>
    <cellStyle name="백분율 12 3 8 2" xfId="101"/>
    <cellStyle name="백분율 12 3 9" xfId="102"/>
    <cellStyle name="백분율 12 3 9 2" xfId="103"/>
    <cellStyle name="백분율 12 4" xfId="104"/>
    <cellStyle name="백분율 12 4 10" xfId="105"/>
    <cellStyle name="백분율 12 4 10 2" xfId="106"/>
    <cellStyle name="백분율 12 4 11" xfId="107"/>
    <cellStyle name="백분율 12 4 11 2" xfId="108"/>
    <cellStyle name="백분율 12 4 12" xfId="109"/>
    <cellStyle name="백분율 12 4 12 2" xfId="110"/>
    <cellStyle name="백분율 12 4 13" xfId="111"/>
    <cellStyle name="백분율 12 4 13 2" xfId="112"/>
    <cellStyle name="백분율 12 4 13 3" xfId="113"/>
    <cellStyle name="백분율 12 4 13 3 2" xfId="114"/>
    <cellStyle name="백분율 12 4 13 3 2 2" xfId="115"/>
    <cellStyle name="백분율 12 4 13 3 3" xfId="116"/>
    <cellStyle name="백분율 12 4 13 3 3 2" xfId="117"/>
    <cellStyle name="백분율 12 4 13 3 4" xfId="118"/>
    <cellStyle name="백분율 12 4 13 3 4 2" xfId="119"/>
    <cellStyle name="백분율 12 4 13 3 5" xfId="120"/>
    <cellStyle name="백분율 12 4 13 3 5 2" xfId="121"/>
    <cellStyle name="백분율 12 4 13 3 5 2 2" xfId="122"/>
    <cellStyle name="백분율 12 4 2" xfId="123"/>
    <cellStyle name="백분율 12 4 2 2" xfId="124"/>
    <cellStyle name="백분율 12 4 3" xfId="125"/>
    <cellStyle name="백분율 12 4 3 2" xfId="126"/>
    <cellStyle name="백분율 12 4 4" xfId="127"/>
    <cellStyle name="백분율 12 4 4 2" xfId="128"/>
    <cellStyle name="백분율 12 4 5" xfId="129"/>
    <cellStyle name="백분율 12 4 5 2" xfId="130"/>
    <cellStyle name="백분율 12 4 6" xfId="131"/>
    <cellStyle name="백분율 12 4 6 2" xfId="132"/>
    <cellStyle name="백분율 12 4 7" xfId="133"/>
    <cellStyle name="백분율 12 4 7 2" xfId="134"/>
    <cellStyle name="백분율 12 4 8" xfId="135"/>
    <cellStyle name="백분율 12 4 8 2" xfId="136"/>
    <cellStyle name="백분율 12 4 9" xfId="137"/>
    <cellStyle name="백분율 12 4 9 2" xfId="138"/>
    <cellStyle name="백분율 12 5" xfId="139"/>
    <cellStyle name="백분율 12 6" xfId="140"/>
    <cellStyle name="백분율 12 7" xfId="141"/>
    <cellStyle name="백분율 12 8" xfId="142"/>
    <cellStyle name="백분율 12 9" xfId="143"/>
    <cellStyle name="백분율 12 9 2" xfId="144"/>
    <cellStyle name="백분율 14" xfId="145"/>
    <cellStyle name="백분율 14 2" xfId="146"/>
    <cellStyle name="백분율 14 2 2" xfId="590"/>
    <cellStyle name="백분율 14 3" xfId="589"/>
    <cellStyle name="백분율 2" xfId="755"/>
    <cellStyle name="백분율 2 10" xfId="147"/>
    <cellStyle name="백분율 2 10 2" xfId="591"/>
    <cellStyle name="백분율 2 11" xfId="148"/>
    <cellStyle name="백분율 2 11 2" xfId="592"/>
    <cellStyle name="백분율 2 12" xfId="149"/>
    <cellStyle name="백분율 2 12 2" xfId="593"/>
    <cellStyle name="백분율 2 13" xfId="150"/>
    <cellStyle name="백분율 2 13 2" xfId="594"/>
    <cellStyle name="백분율 2 14" xfId="151"/>
    <cellStyle name="백분율 2 14 2" xfId="595"/>
    <cellStyle name="백분율 2 15" xfId="152"/>
    <cellStyle name="백분율 2 15 2" xfId="596"/>
    <cellStyle name="백분율 2 16" xfId="153"/>
    <cellStyle name="백분율 2 16 2" xfId="597"/>
    <cellStyle name="백분율 2 17" xfId="154"/>
    <cellStyle name="백분율 2 17 2" xfId="598"/>
    <cellStyle name="백분율 2 18" xfId="155"/>
    <cellStyle name="백분율 2 18 2" xfId="599"/>
    <cellStyle name="백분율 2 19" xfId="156"/>
    <cellStyle name="백분율 2 19 2" xfId="600"/>
    <cellStyle name="백분율 2 2" xfId="157"/>
    <cellStyle name="백분율 2 2 2" xfId="601"/>
    <cellStyle name="백분율 2 3" xfId="158"/>
    <cellStyle name="백분율 2 3 2" xfId="602"/>
    <cellStyle name="백분율 2 4" xfId="159"/>
    <cellStyle name="백분율 2 4 2" xfId="603"/>
    <cellStyle name="백분율 2 5" xfId="160"/>
    <cellStyle name="백분율 2 5 2" xfId="604"/>
    <cellStyle name="백분율 2 6" xfId="161"/>
    <cellStyle name="백분율 2 6 2" xfId="605"/>
    <cellStyle name="백분율 2 7" xfId="162"/>
    <cellStyle name="백분율 2 7 2" xfId="606"/>
    <cellStyle name="백분율 2 8" xfId="163"/>
    <cellStyle name="백분율 2 8 2" xfId="607"/>
    <cellStyle name="백분율 2 9" xfId="164"/>
    <cellStyle name="백분율 2 9 2" xfId="608"/>
    <cellStyle name="백분율 3" xfId="792"/>
    <cellStyle name="백분율 3 10" xfId="165"/>
    <cellStyle name="백분율 3 10 2" xfId="609"/>
    <cellStyle name="백분율 3 11" xfId="166"/>
    <cellStyle name="백분율 3 11 2" xfId="610"/>
    <cellStyle name="백분율 3 12" xfId="167"/>
    <cellStyle name="백분율 3 12 2" xfId="611"/>
    <cellStyle name="백분율 3 13" xfId="168"/>
    <cellStyle name="백분율 3 13 2" xfId="612"/>
    <cellStyle name="백분율 3 14" xfId="169"/>
    <cellStyle name="백분율 3 14 2" xfId="613"/>
    <cellStyle name="백분율 3 15" xfId="170"/>
    <cellStyle name="백분율 3 15 2" xfId="614"/>
    <cellStyle name="백분율 3 16" xfId="171"/>
    <cellStyle name="백분율 3 16 2" xfId="615"/>
    <cellStyle name="백분율 3 17" xfId="172"/>
    <cellStyle name="백분율 3 17 2" xfId="616"/>
    <cellStyle name="백분율 3 2" xfId="173"/>
    <cellStyle name="백분율 3 2 2" xfId="617"/>
    <cellStyle name="백분율 3 3" xfId="174"/>
    <cellStyle name="백분율 3 3 2" xfId="618"/>
    <cellStyle name="백분율 3 4" xfId="175"/>
    <cellStyle name="백분율 3 4 2" xfId="619"/>
    <cellStyle name="백분율 3 5" xfId="176"/>
    <cellStyle name="백분율 3 5 2" xfId="620"/>
    <cellStyle name="백분율 3 6" xfId="177"/>
    <cellStyle name="백분율 3 6 2" xfId="621"/>
    <cellStyle name="백분율 3 7" xfId="178"/>
    <cellStyle name="백분율 3 7 2" xfId="622"/>
    <cellStyle name="백분율 3 8" xfId="179"/>
    <cellStyle name="백분율 3 8 2" xfId="623"/>
    <cellStyle name="백분율 3 9" xfId="180"/>
    <cellStyle name="백분율 3 9 2" xfId="624"/>
    <cellStyle name="백분율 37" xfId="181"/>
    <cellStyle name="백분율 37 2" xfId="182"/>
    <cellStyle name="백분율 37 2 2" xfId="753"/>
    <cellStyle name="백분율 37 3" xfId="588"/>
    <cellStyle name="백분율 4 10" xfId="183"/>
    <cellStyle name="백분율 4 10 2" xfId="625"/>
    <cellStyle name="백분율 4 11" xfId="184"/>
    <cellStyle name="백분율 4 11 2" xfId="626"/>
    <cellStyle name="백분율 4 12" xfId="185"/>
    <cellStyle name="백분율 4 12 2" xfId="627"/>
    <cellStyle name="백분율 4 13" xfId="186"/>
    <cellStyle name="백분율 4 13 2" xfId="628"/>
    <cellStyle name="백분율 4 14" xfId="187"/>
    <cellStyle name="백분율 4 14 2" xfId="629"/>
    <cellStyle name="백분율 4 15" xfId="188"/>
    <cellStyle name="백분율 4 15 2" xfId="630"/>
    <cellStyle name="백분율 4 16" xfId="189"/>
    <cellStyle name="백분율 4 16 2" xfId="631"/>
    <cellStyle name="백분율 4 17" xfId="190"/>
    <cellStyle name="백분율 4 17 2" xfId="632"/>
    <cellStyle name="백분율 4 2" xfId="191"/>
    <cellStyle name="백분율 4 2 2" xfId="633"/>
    <cellStyle name="백분율 4 3" xfId="192"/>
    <cellStyle name="백분율 4 3 2" xfId="634"/>
    <cellStyle name="백분율 4 4" xfId="193"/>
    <cellStyle name="백분율 4 4 2" xfId="635"/>
    <cellStyle name="백분율 4 5" xfId="194"/>
    <cellStyle name="백분율 4 5 2" xfId="636"/>
    <cellStyle name="백분율 4 6" xfId="195"/>
    <cellStyle name="백분율 4 6 2" xfId="637"/>
    <cellStyle name="백분율 4 7" xfId="196"/>
    <cellStyle name="백분율 4 7 2" xfId="638"/>
    <cellStyle name="백분율 4 8" xfId="197"/>
    <cellStyle name="백분율 4 8 2" xfId="639"/>
    <cellStyle name="백분율 4 9" xfId="198"/>
    <cellStyle name="백분율 4 9 2" xfId="640"/>
    <cellStyle name="백분율 6 2" xfId="199"/>
    <cellStyle name="백분율 6 2 2" xfId="641"/>
    <cellStyle name="쉼표 [0]" xfId="200" builtinId="6"/>
    <cellStyle name="쉼표 [0] 10 2" xfId="201"/>
    <cellStyle name="쉼표 [0] 10 2 10" xfId="202"/>
    <cellStyle name="쉼표 [0] 10 2 10 2" xfId="203"/>
    <cellStyle name="쉼표 [0] 10 2 11" xfId="204"/>
    <cellStyle name="쉼표 [0] 10 2 11 2" xfId="205"/>
    <cellStyle name="쉼표 [0] 10 2 12" xfId="206"/>
    <cellStyle name="쉼표 [0] 10 2 12 2" xfId="207"/>
    <cellStyle name="쉼표 [0] 10 2 13" xfId="208"/>
    <cellStyle name="쉼표 [0] 10 2 13 2" xfId="209"/>
    <cellStyle name="쉼표 [0] 10 2 13 3" xfId="210"/>
    <cellStyle name="쉼표 [0] 10 2 13 3 2" xfId="211"/>
    <cellStyle name="쉼표 [0] 10 2 13 3 2 2" xfId="212"/>
    <cellStyle name="쉼표 [0] 10 2 13 3 3" xfId="213"/>
    <cellStyle name="쉼표 [0] 10 2 13 3 3 2" xfId="214"/>
    <cellStyle name="쉼표 [0] 10 2 13 3 4" xfId="215"/>
    <cellStyle name="쉼표 [0] 10 2 13 3 4 2" xfId="216"/>
    <cellStyle name="쉼표 [0] 10 2 13 3 5" xfId="217"/>
    <cellStyle name="쉼표 [0] 10 2 13 3 5 2" xfId="218"/>
    <cellStyle name="쉼표 [0] 10 2 13 3 5 2 2" xfId="219"/>
    <cellStyle name="쉼표 [0] 10 2 2" xfId="220"/>
    <cellStyle name="쉼표 [0] 10 2 2 2" xfId="221"/>
    <cellStyle name="쉼표 [0] 10 2 3" xfId="222"/>
    <cellStyle name="쉼표 [0] 10 2 3 2" xfId="223"/>
    <cellStyle name="쉼표 [0] 10 2 4" xfId="224"/>
    <cellStyle name="쉼표 [0] 10 2 4 2" xfId="225"/>
    <cellStyle name="쉼표 [0] 10 2 5" xfId="226"/>
    <cellStyle name="쉼표 [0] 10 2 5 2" xfId="227"/>
    <cellStyle name="쉼표 [0] 10 2 6" xfId="228"/>
    <cellStyle name="쉼표 [0] 10 2 6 2" xfId="229"/>
    <cellStyle name="쉼표 [0] 10 2 7" xfId="230"/>
    <cellStyle name="쉼표 [0] 10 2 7 2" xfId="231"/>
    <cellStyle name="쉼표 [0] 10 2 8" xfId="232"/>
    <cellStyle name="쉼표 [0] 10 2 8 2" xfId="233"/>
    <cellStyle name="쉼표 [0] 10 2 9" xfId="234"/>
    <cellStyle name="쉼표 [0] 10 2 9 2" xfId="235"/>
    <cellStyle name="쉼표 [0] 10 3" xfId="236"/>
    <cellStyle name="쉼표 [0] 10 3 10" xfId="237"/>
    <cellStyle name="쉼표 [0] 10 3 10 2" xfId="238"/>
    <cellStyle name="쉼표 [0] 10 3 11" xfId="239"/>
    <cellStyle name="쉼표 [0] 10 3 11 2" xfId="240"/>
    <cellStyle name="쉼표 [0] 10 3 12" xfId="241"/>
    <cellStyle name="쉼표 [0] 10 3 12 2" xfId="242"/>
    <cellStyle name="쉼표 [0] 10 3 13" xfId="243"/>
    <cellStyle name="쉼표 [0] 10 3 13 2" xfId="244"/>
    <cellStyle name="쉼표 [0] 10 3 13 3" xfId="245"/>
    <cellStyle name="쉼표 [0] 10 3 13 3 2" xfId="246"/>
    <cellStyle name="쉼표 [0] 10 3 13 3 2 2" xfId="247"/>
    <cellStyle name="쉼표 [0] 10 3 13 3 3" xfId="248"/>
    <cellStyle name="쉼표 [0] 10 3 13 3 3 2" xfId="249"/>
    <cellStyle name="쉼표 [0] 10 3 13 3 4" xfId="250"/>
    <cellStyle name="쉼표 [0] 10 3 13 3 4 2" xfId="251"/>
    <cellStyle name="쉼표 [0] 10 3 13 3 5" xfId="252"/>
    <cellStyle name="쉼표 [0] 10 3 13 3 5 2" xfId="253"/>
    <cellStyle name="쉼표 [0] 10 3 13 3 5 2 2" xfId="254"/>
    <cellStyle name="쉼표 [0] 10 3 2" xfId="255"/>
    <cellStyle name="쉼표 [0] 10 3 2 2" xfId="256"/>
    <cellStyle name="쉼표 [0] 10 3 3" xfId="257"/>
    <cellStyle name="쉼표 [0] 10 3 3 2" xfId="258"/>
    <cellStyle name="쉼표 [0] 10 3 4" xfId="259"/>
    <cellStyle name="쉼표 [0] 10 3 4 2" xfId="260"/>
    <cellStyle name="쉼표 [0] 10 3 5" xfId="261"/>
    <cellStyle name="쉼표 [0] 10 3 5 2" xfId="262"/>
    <cellStyle name="쉼표 [0] 10 3 6" xfId="263"/>
    <cellStyle name="쉼표 [0] 10 3 6 2" xfId="264"/>
    <cellStyle name="쉼표 [0] 10 3 7" xfId="265"/>
    <cellStyle name="쉼표 [0] 10 3 7 2" xfId="266"/>
    <cellStyle name="쉼표 [0] 10 3 8" xfId="267"/>
    <cellStyle name="쉼표 [0] 10 3 8 2" xfId="268"/>
    <cellStyle name="쉼표 [0] 10 3 9" xfId="269"/>
    <cellStyle name="쉼표 [0] 10 3 9 2" xfId="270"/>
    <cellStyle name="쉼표 [0] 11 2" xfId="271"/>
    <cellStyle name="쉼표 [0] 11 2 10" xfId="272"/>
    <cellStyle name="쉼표 [0] 11 2 10 2" xfId="273"/>
    <cellStyle name="쉼표 [0] 11 2 11" xfId="274"/>
    <cellStyle name="쉼표 [0] 11 2 11 2" xfId="275"/>
    <cellStyle name="쉼표 [0] 11 2 12" xfId="276"/>
    <cellStyle name="쉼표 [0] 11 2 12 2" xfId="277"/>
    <cellStyle name="쉼표 [0] 11 2 13" xfId="278"/>
    <cellStyle name="쉼표 [0] 11 2 13 2" xfId="279"/>
    <cellStyle name="쉼표 [0] 11 2 13 3" xfId="280"/>
    <cellStyle name="쉼표 [0] 11 2 13 3 2" xfId="281"/>
    <cellStyle name="쉼표 [0] 11 2 13 3 2 2" xfId="282"/>
    <cellStyle name="쉼표 [0] 11 2 13 3 3" xfId="283"/>
    <cellStyle name="쉼표 [0] 11 2 13 3 3 2" xfId="284"/>
    <cellStyle name="쉼표 [0] 11 2 13 3 4" xfId="285"/>
    <cellStyle name="쉼표 [0] 11 2 13 3 4 2" xfId="286"/>
    <cellStyle name="쉼표 [0] 11 2 13 3 5" xfId="287"/>
    <cellStyle name="쉼표 [0] 11 2 13 3 5 2" xfId="288"/>
    <cellStyle name="쉼표 [0] 11 2 13 3 5 2 2" xfId="289"/>
    <cellStyle name="쉼표 [0] 11 2 2" xfId="290"/>
    <cellStyle name="쉼표 [0] 11 2 2 2" xfId="291"/>
    <cellStyle name="쉼표 [0] 11 2 3" xfId="292"/>
    <cellStyle name="쉼표 [0] 11 2 3 2" xfId="293"/>
    <cellStyle name="쉼표 [0] 11 2 4" xfId="294"/>
    <cellStyle name="쉼표 [0] 11 2 4 2" xfId="295"/>
    <cellStyle name="쉼표 [0] 11 2 5" xfId="296"/>
    <cellStyle name="쉼표 [0] 11 2 5 2" xfId="297"/>
    <cellStyle name="쉼표 [0] 11 2 6" xfId="298"/>
    <cellStyle name="쉼표 [0] 11 2 6 2" xfId="299"/>
    <cellStyle name="쉼표 [0] 11 2 7" xfId="300"/>
    <cellStyle name="쉼표 [0] 11 2 7 2" xfId="301"/>
    <cellStyle name="쉼표 [0] 11 2 8" xfId="302"/>
    <cellStyle name="쉼표 [0] 11 2 8 2" xfId="303"/>
    <cellStyle name="쉼표 [0] 11 2 9" xfId="304"/>
    <cellStyle name="쉼표 [0] 11 2 9 2" xfId="305"/>
    <cellStyle name="쉼표 [0] 11 3" xfId="306"/>
    <cellStyle name="쉼표 [0] 11 3 10" xfId="307"/>
    <cellStyle name="쉼표 [0] 11 3 10 2" xfId="308"/>
    <cellStyle name="쉼표 [0] 11 3 11" xfId="309"/>
    <cellStyle name="쉼표 [0] 11 3 11 2" xfId="310"/>
    <cellStyle name="쉼표 [0] 11 3 12" xfId="311"/>
    <cellStyle name="쉼표 [0] 11 3 12 2" xfId="312"/>
    <cellStyle name="쉼표 [0] 11 3 13" xfId="313"/>
    <cellStyle name="쉼표 [0] 11 3 13 2" xfId="314"/>
    <cellStyle name="쉼표 [0] 11 3 13 3" xfId="315"/>
    <cellStyle name="쉼표 [0] 11 3 13 3 2" xfId="316"/>
    <cellStyle name="쉼표 [0] 11 3 13 3 2 2" xfId="317"/>
    <cellStyle name="쉼표 [0] 11 3 13 3 3" xfId="318"/>
    <cellStyle name="쉼표 [0] 11 3 13 3 3 2" xfId="319"/>
    <cellStyle name="쉼표 [0] 11 3 13 3 4" xfId="320"/>
    <cellStyle name="쉼표 [0] 11 3 13 3 4 2" xfId="321"/>
    <cellStyle name="쉼표 [0] 11 3 13 3 5" xfId="322"/>
    <cellStyle name="쉼표 [0] 11 3 13 3 5 2" xfId="323"/>
    <cellStyle name="쉼표 [0] 11 3 13 3 5 2 2" xfId="324"/>
    <cellStyle name="쉼표 [0] 11 3 2" xfId="325"/>
    <cellStyle name="쉼표 [0] 11 3 2 2" xfId="326"/>
    <cellStyle name="쉼표 [0] 11 3 3" xfId="327"/>
    <cellStyle name="쉼표 [0] 11 3 3 2" xfId="328"/>
    <cellStyle name="쉼표 [0] 11 3 4" xfId="329"/>
    <cellStyle name="쉼표 [0] 11 3 4 2" xfId="330"/>
    <cellStyle name="쉼표 [0] 11 3 5" xfId="331"/>
    <cellStyle name="쉼표 [0] 11 3 5 2" xfId="332"/>
    <cellStyle name="쉼표 [0] 11 3 6" xfId="333"/>
    <cellStyle name="쉼표 [0] 11 3 6 2" xfId="334"/>
    <cellStyle name="쉼표 [0] 11 3 7" xfId="335"/>
    <cellStyle name="쉼표 [0] 11 3 7 2" xfId="336"/>
    <cellStyle name="쉼표 [0] 11 3 8" xfId="337"/>
    <cellStyle name="쉼표 [0] 11 3 8 2" xfId="338"/>
    <cellStyle name="쉼표 [0] 11 3 9" xfId="339"/>
    <cellStyle name="쉼표 [0] 11 3 9 2" xfId="340"/>
    <cellStyle name="쉼표 [0] 14" xfId="341"/>
    <cellStyle name="쉼표 [0] 14 2" xfId="342"/>
    <cellStyle name="쉼표 [0] 14 2 2" xfId="643"/>
    <cellStyle name="쉼표 [0] 14 3" xfId="343"/>
    <cellStyle name="쉼표 [0] 14 3 2" xfId="644"/>
    <cellStyle name="쉼표 [0] 14 4" xfId="344"/>
    <cellStyle name="쉼표 [0] 14 4 2" xfId="645"/>
    <cellStyle name="쉼표 [0] 14 5" xfId="642"/>
    <cellStyle name="쉼표 [0] 16 2" xfId="345"/>
    <cellStyle name="쉼표 [0] 16 2 10" xfId="346"/>
    <cellStyle name="쉼표 [0] 16 2 10 2" xfId="347"/>
    <cellStyle name="쉼표 [0] 16 2 11" xfId="348"/>
    <cellStyle name="쉼표 [0] 16 2 11 2" xfId="349"/>
    <cellStyle name="쉼표 [0] 16 2 12" xfId="350"/>
    <cellStyle name="쉼표 [0] 16 2 12 2" xfId="351"/>
    <cellStyle name="쉼표 [0] 16 2 13" xfId="352"/>
    <cellStyle name="쉼표 [0] 16 2 13 2" xfId="353"/>
    <cellStyle name="쉼표 [0] 16 2 13 3" xfId="354"/>
    <cellStyle name="쉼표 [0] 16 2 13 3 2" xfId="355"/>
    <cellStyle name="쉼표 [0] 16 2 13 3 2 2" xfId="356"/>
    <cellStyle name="쉼표 [0] 16 2 13 3 3" xfId="357"/>
    <cellStyle name="쉼표 [0] 16 2 13 3 3 2" xfId="358"/>
    <cellStyle name="쉼표 [0] 16 2 13 3 4" xfId="359"/>
    <cellStyle name="쉼표 [0] 16 2 13 3 4 2" xfId="360"/>
    <cellStyle name="쉼표 [0] 16 2 13 3 5" xfId="361"/>
    <cellStyle name="쉼표 [0] 16 2 13 3 5 2" xfId="362"/>
    <cellStyle name="쉼표 [0] 16 2 13 3 5 2 2" xfId="363"/>
    <cellStyle name="쉼표 [0] 16 2 2" xfId="364"/>
    <cellStyle name="쉼표 [0] 16 2 2 2" xfId="365"/>
    <cellStyle name="쉼표 [0] 16 2 3" xfId="366"/>
    <cellStyle name="쉼표 [0] 16 2 3 2" xfId="367"/>
    <cellStyle name="쉼표 [0] 16 2 4" xfId="368"/>
    <cellStyle name="쉼표 [0] 16 2 4 2" xfId="369"/>
    <cellStyle name="쉼표 [0] 16 2 5" xfId="370"/>
    <cellStyle name="쉼표 [0] 16 2 5 2" xfId="371"/>
    <cellStyle name="쉼표 [0] 16 2 6" xfId="372"/>
    <cellStyle name="쉼표 [0] 16 2 6 2" xfId="373"/>
    <cellStyle name="쉼표 [0] 16 2 7" xfId="374"/>
    <cellStyle name="쉼표 [0] 16 2 7 2" xfId="375"/>
    <cellStyle name="쉼표 [0] 16 2 8" xfId="376"/>
    <cellStyle name="쉼표 [0] 16 2 8 2" xfId="377"/>
    <cellStyle name="쉼표 [0] 16 2 9" xfId="378"/>
    <cellStyle name="쉼표 [0] 16 2 9 2" xfId="379"/>
    <cellStyle name="쉼표 [0] 16 3" xfId="380"/>
    <cellStyle name="쉼표 [0] 16 3 10" xfId="381"/>
    <cellStyle name="쉼표 [0] 16 3 10 2" xfId="382"/>
    <cellStyle name="쉼표 [0] 16 3 11" xfId="383"/>
    <cellStyle name="쉼표 [0] 16 3 11 2" xfId="384"/>
    <cellStyle name="쉼표 [0] 16 3 12" xfId="385"/>
    <cellStyle name="쉼표 [0] 16 3 12 2" xfId="386"/>
    <cellStyle name="쉼표 [0] 16 3 13" xfId="387"/>
    <cellStyle name="쉼표 [0] 16 3 13 2" xfId="388"/>
    <cellStyle name="쉼표 [0] 16 3 13 3" xfId="389"/>
    <cellStyle name="쉼표 [0] 16 3 13 3 2" xfId="390"/>
    <cellStyle name="쉼표 [0] 16 3 13 3 2 2" xfId="391"/>
    <cellStyle name="쉼표 [0] 16 3 13 3 3" xfId="392"/>
    <cellStyle name="쉼표 [0] 16 3 13 3 3 2" xfId="393"/>
    <cellStyle name="쉼표 [0] 16 3 13 3 4" xfId="394"/>
    <cellStyle name="쉼표 [0] 16 3 13 3 4 2" xfId="395"/>
    <cellStyle name="쉼표 [0] 16 3 13 3 5" xfId="396"/>
    <cellStyle name="쉼표 [0] 16 3 13 3 5 2" xfId="397"/>
    <cellStyle name="쉼표 [0] 16 3 13 3 5 2 2" xfId="398"/>
    <cellStyle name="쉼표 [0] 16 3 2" xfId="399"/>
    <cellStyle name="쉼표 [0] 16 3 2 2" xfId="400"/>
    <cellStyle name="쉼표 [0] 16 3 3" xfId="401"/>
    <cellStyle name="쉼표 [0] 16 3 3 2" xfId="402"/>
    <cellStyle name="쉼표 [0] 16 3 4" xfId="403"/>
    <cellStyle name="쉼표 [0] 16 3 4 2" xfId="404"/>
    <cellStyle name="쉼표 [0] 16 3 5" xfId="405"/>
    <cellStyle name="쉼표 [0] 16 3 5 2" xfId="406"/>
    <cellStyle name="쉼표 [0] 16 3 6" xfId="407"/>
    <cellStyle name="쉼표 [0] 16 3 6 2" xfId="408"/>
    <cellStyle name="쉼표 [0] 16 3 7" xfId="409"/>
    <cellStyle name="쉼표 [0] 16 3 7 2" xfId="410"/>
    <cellStyle name="쉼표 [0] 16 3 8" xfId="411"/>
    <cellStyle name="쉼표 [0] 16 3 8 2" xfId="412"/>
    <cellStyle name="쉼표 [0] 16 3 9" xfId="413"/>
    <cellStyle name="쉼표 [0] 16 3 9 2" xfId="414"/>
    <cellStyle name="쉼표 [0] 2" xfId="754"/>
    <cellStyle name="쉼표 [0] 2 10" xfId="415"/>
    <cellStyle name="쉼표 [0] 2 10 2" xfId="646"/>
    <cellStyle name="쉼표 [0] 2 11" xfId="416"/>
    <cellStyle name="쉼표 [0] 2 11 2" xfId="647"/>
    <cellStyle name="쉼표 [0] 2 12" xfId="417"/>
    <cellStyle name="쉼표 [0] 2 12 2" xfId="648"/>
    <cellStyle name="쉼표 [0] 2 13" xfId="418"/>
    <cellStyle name="쉼표 [0] 2 13 2" xfId="649"/>
    <cellStyle name="쉼표 [0] 2 14" xfId="419"/>
    <cellStyle name="쉼표 [0] 2 14 2" xfId="650"/>
    <cellStyle name="쉼표 [0] 2 15" xfId="420"/>
    <cellStyle name="쉼표 [0] 2 15 2" xfId="651"/>
    <cellStyle name="쉼표 [0] 2 16" xfId="421"/>
    <cellStyle name="쉼표 [0] 2 16 2" xfId="652"/>
    <cellStyle name="쉼표 [0] 2 17" xfId="422"/>
    <cellStyle name="쉼표 [0] 2 17 2" xfId="653"/>
    <cellStyle name="쉼표 [0] 2 18" xfId="423"/>
    <cellStyle name="쉼표 [0] 2 18 2" xfId="654"/>
    <cellStyle name="쉼표 [0] 2 19" xfId="424"/>
    <cellStyle name="쉼표 [0] 2 19 2" xfId="655"/>
    <cellStyle name="쉼표 [0] 2 2" xfId="425"/>
    <cellStyle name="쉼표 [0] 2 2 2" xfId="656"/>
    <cellStyle name="쉼표 [0] 2 3" xfId="426"/>
    <cellStyle name="쉼표 [0] 2 3 2" xfId="657"/>
    <cellStyle name="쉼표 [0] 2 4" xfId="427"/>
    <cellStyle name="쉼표 [0] 2 4 2" xfId="658"/>
    <cellStyle name="쉼표 [0] 2 5" xfId="428"/>
    <cellStyle name="쉼표 [0] 2 5 2" xfId="659"/>
    <cellStyle name="쉼표 [0] 2 6" xfId="429"/>
    <cellStyle name="쉼표 [0] 2 6 2" xfId="660"/>
    <cellStyle name="쉼표 [0] 2 7" xfId="430"/>
    <cellStyle name="쉼표 [0] 2 7 2" xfId="661"/>
    <cellStyle name="쉼표 [0] 2 8" xfId="431"/>
    <cellStyle name="쉼표 [0] 2 8 2" xfId="662"/>
    <cellStyle name="쉼표 [0] 2 9" xfId="432"/>
    <cellStyle name="쉼표 [0] 2 9 2" xfId="663"/>
    <cellStyle name="쉼표 [0] 21 2" xfId="433"/>
    <cellStyle name="쉼표 [0] 21 2 2" xfId="664"/>
    <cellStyle name="쉼표 [0] 21 3" xfId="434"/>
    <cellStyle name="쉼표 [0] 21 3 2" xfId="665"/>
    <cellStyle name="쉼표 [0] 3" xfId="756"/>
    <cellStyle name="쉼표 [0] 3 10" xfId="435"/>
    <cellStyle name="쉼표 [0] 3 10 2" xfId="666"/>
    <cellStyle name="쉼표 [0] 3 11" xfId="436"/>
    <cellStyle name="쉼표 [0] 3 11 2" xfId="667"/>
    <cellStyle name="쉼표 [0] 3 12" xfId="437"/>
    <cellStyle name="쉼표 [0] 3 12 2" xfId="668"/>
    <cellStyle name="쉼표 [0] 3 13" xfId="438"/>
    <cellStyle name="쉼표 [0] 3 13 2" xfId="669"/>
    <cellStyle name="쉼표 [0] 3 14" xfId="439"/>
    <cellStyle name="쉼표 [0] 3 14 2" xfId="670"/>
    <cellStyle name="쉼표 [0] 3 15" xfId="440"/>
    <cellStyle name="쉼표 [0] 3 15 2" xfId="671"/>
    <cellStyle name="쉼표 [0] 3 16" xfId="441"/>
    <cellStyle name="쉼표 [0] 3 16 2" xfId="672"/>
    <cellStyle name="쉼표 [0] 3 17" xfId="442"/>
    <cellStyle name="쉼표 [0] 3 17 2" xfId="673"/>
    <cellStyle name="쉼표 [0] 3 2" xfId="443"/>
    <cellStyle name="쉼표 [0] 3 2 2" xfId="674"/>
    <cellStyle name="쉼표 [0] 3 3" xfId="444"/>
    <cellStyle name="쉼표 [0] 3 3 2" xfId="675"/>
    <cellStyle name="쉼표 [0] 3 4" xfId="445"/>
    <cellStyle name="쉼표 [0] 3 4 2" xfId="676"/>
    <cellStyle name="쉼표 [0] 3 5" xfId="446"/>
    <cellStyle name="쉼표 [0] 3 5 2" xfId="677"/>
    <cellStyle name="쉼표 [0] 3 6" xfId="447"/>
    <cellStyle name="쉼표 [0] 3 6 2" xfId="678"/>
    <cellStyle name="쉼표 [0] 3 7" xfId="448"/>
    <cellStyle name="쉼표 [0] 3 7 2" xfId="679"/>
    <cellStyle name="쉼표 [0] 3 8" xfId="449"/>
    <cellStyle name="쉼표 [0] 3 8 2" xfId="680"/>
    <cellStyle name="쉼표 [0] 3 9" xfId="450"/>
    <cellStyle name="쉼표 [0] 3 9 2" xfId="681"/>
    <cellStyle name="쉼표 [0] 38" xfId="451"/>
    <cellStyle name="쉼표 [0] 38 2" xfId="682"/>
    <cellStyle name="쉼표 [0] 4" xfId="775"/>
    <cellStyle name="쉼표 [0] 4 10" xfId="452"/>
    <cellStyle name="쉼표 [0] 4 10 2" xfId="683"/>
    <cellStyle name="쉼표 [0] 4 11" xfId="453"/>
    <cellStyle name="쉼표 [0] 4 11 2" xfId="684"/>
    <cellStyle name="쉼표 [0] 4 12" xfId="454"/>
    <cellStyle name="쉼표 [0] 4 12 2" xfId="685"/>
    <cellStyle name="쉼표 [0] 4 13" xfId="455"/>
    <cellStyle name="쉼표 [0] 4 13 2" xfId="686"/>
    <cellStyle name="쉼표 [0] 4 14" xfId="456"/>
    <cellStyle name="쉼표 [0] 4 14 2" xfId="687"/>
    <cellStyle name="쉼표 [0] 4 15" xfId="457"/>
    <cellStyle name="쉼표 [0] 4 15 2" xfId="688"/>
    <cellStyle name="쉼표 [0] 4 16" xfId="458"/>
    <cellStyle name="쉼표 [0] 4 16 2" xfId="689"/>
    <cellStyle name="쉼표 [0] 4 17" xfId="459"/>
    <cellStyle name="쉼표 [0] 4 17 2" xfId="690"/>
    <cellStyle name="쉼표 [0] 4 18" xfId="781"/>
    <cellStyle name="쉼표 [0] 4 18 10" xfId="2010"/>
    <cellStyle name="쉼표 [0] 4 18 10 2" xfId="2819"/>
    <cellStyle name="쉼표 [0] 4 18 10 2 2" xfId="6900"/>
    <cellStyle name="쉼표 [0] 4 18 10 2 2 2" xfId="19141"/>
    <cellStyle name="쉼표 [0] 4 18 10 2 3" xfId="15059"/>
    <cellStyle name="쉼표 [0] 4 18 10 3" xfId="4859"/>
    <cellStyle name="쉼표 [0] 4 18 10 3 2" xfId="6901"/>
    <cellStyle name="쉼표 [0] 4 18 10 3 2 2" xfId="19142"/>
    <cellStyle name="쉼표 [0] 4 18 10 3 3" xfId="17099"/>
    <cellStyle name="쉼표 [0] 4 18 10 4" xfId="6899"/>
    <cellStyle name="쉼표 [0] 4 18 10 4 2" xfId="19140"/>
    <cellStyle name="쉼표 [0] 4 18 10 5" xfId="14250"/>
    <cellStyle name="쉼표 [0] 4 18 11" xfId="2818"/>
    <cellStyle name="쉼표 [0] 4 18 11 2" xfId="6902"/>
    <cellStyle name="쉼표 [0] 4 18 11 2 2" xfId="19143"/>
    <cellStyle name="쉼표 [0] 4 18 11 3" xfId="15058"/>
    <cellStyle name="쉼표 [0] 4 18 12" xfId="4858"/>
    <cellStyle name="쉼표 [0] 4 18 12 2" xfId="6903"/>
    <cellStyle name="쉼표 [0] 4 18 12 2 2" xfId="19144"/>
    <cellStyle name="쉼표 [0] 4 18 12 3" xfId="17098"/>
    <cellStyle name="쉼표 [0] 4 18 13" xfId="6898"/>
    <cellStyle name="쉼표 [0] 4 18 13 2" xfId="19139"/>
    <cellStyle name="쉼표 [0] 4 18 14" xfId="13026"/>
    <cellStyle name="쉼표 [0] 4 18 2" xfId="797"/>
    <cellStyle name="쉼표 [0] 4 18 2 10" xfId="2820"/>
    <cellStyle name="쉼표 [0] 4 18 2 10 2" xfId="6905"/>
    <cellStyle name="쉼표 [0] 4 18 2 10 2 2" xfId="19146"/>
    <cellStyle name="쉼표 [0] 4 18 2 10 3" xfId="15060"/>
    <cellStyle name="쉼표 [0] 4 18 2 11" xfId="4860"/>
    <cellStyle name="쉼표 [0] 4 18 2 11 2" xfId="6906"/>
    <cellStyle name="쉼표 [0] 4 18 2 11 2 2" xfId="19147"/>
    <cellStyle name="쉼표 [0] 4 18 2 11 3" xfId="17100"/>
    <cellStyle name="쉼표 [0] 4 18 2 12" xfId="6904"/>
    <cellStyle name="쉼표 [0] 4 18 2 12 2" xfId="19145"/>
    <cellStyle name="쉼표 [0] 4 18 2 13" xfId="13039"/>
    <cellStyle name="쉼표 [0] 4 18 2 2" xfId="822"/>
    <cellStyle name="쉼표 [0] 4 18 2 2 10" xfId="4861"/>
    <cellStyle name="쉼표 [0] 4 18 2 2 10 2" xfId="6908"/>
    <cellStyle name="쉼표 [0] 4 18 2 2 10 2 2" xfId="19149"/>
    <cellStyle name="쉼표 [0] 4 18 2 2 10 3" xfId="17101"/>
    <cellStyle name="쉼표 [0] 4 18 2 2 11" xfId="6907"/>
    <cellStyle name="쉼표 [0] 4 18 2 2 11 2" xfId="19148"/>
    <cellStyle name="쉼표 [0] 4 18 2 2 12" xfId="13064"/>
    <cellStyle name="쉼표 [0] 4 18 2 2 2" xfId="872"/>
    <cellStyle name="쉼표 [0] 4 18 2 2 2 10" xfId="6909"/>
    <cellStyle name="쉼표 [0] 4 18 2 2 2 10 2" xfId="19150"/>
    <cellStyle name="쉼표 [0] 4 18 2 2 2 11" xfId="13114"/>
    <cellStyle name="쉼표 [0] 4 18 2 2 2 2" xfId="974"/>
    <cellStyle name="쉼표 [0] 4 18 2 2 2 2 2" xfId="1384"/>
    <cellStyle name="쉼표 [0] 4 18 2 2 2 2 2 2" xfId="2608"/>
    <cellStyle name="쉼표 [0] 4 18 2 2 2 2 2 2 2" xfId="2825"/>
    <cellStyle name="쉼표 [0] 4 18 2 2 2 2 2 2 2 2" xfId="6913"/>
    <cellStyle name="쉼표 [0] 4 18 2 2 2 2 2 2 2 2 2" xfId="19154"/>
    <cellStyle name="쉼표 [0] 4 18 2 2 2 2 2 2 2 3" xfId="15065"/>
    <cellStyle name="쉼표 [0] 4 18 2 2 2 2 2 2 3" xfId="4865"/>
    <cellStyle name="쉼표 [0] 4 18 2 2 2 2 2 2 3 2" xfId="6914"/>
    <cellStyle name="쉼표 [0] 4 18 2 2 2 2 2 2 3 2 2" xfId="19155"/>
    <cellStyle name="쉼표 [0] 4 18 2 2 2 2 2 2 3 3" xfId="17105"/>
    <cellStyle name="쉼표 [0] 4 18 2 2 2 2 2 2 4" xfId="6912"/>
    <cellStyle name="쉼표 [0] 4 18 2 2 2 2 2 2 4 2" xfId="19153"/>
    <cellStyle name="쉼표 [0] 4 18 2 2 2 2 2 2 5" xfId="14848"/>
    <cellStyle name="쉼표 [0] 4 18 2 2 2 2 2 3" xfId="2824"/>
    <cellStyle name="쉼표 [0] 4 18 2 2 2 2 2 3 2" xfId="6915"/>
    <cellStyle name="쉼표 [0] 4 18 2 2 2 2 2 3 2 2" xfId="19156"/>
    <cellStyle name="쉼표 [0] 4 18 2 2 2 2 2 3 3" xfId="15064"/>
    <cellStyle name="쉼표 [0] 4 18 2 2 2 2 2 4" xfId="4864"/>
    <cellStyle name="쉼표 [0] 4 18 2 2 2 2 2 4 2" xfId="6916"/>
    <cellStyle name="쉼표 [0] 4 18 2 2 2 2 2 4 2 2" xfId="19157"/>
    <cellStyle name="쉼표 [0] 4 18 2 2 2 2 2 4 3" xfId="17104"/>
    <cellStyle name="쉼표 [0] 4 18 2 2 2 2 2 5" xfId="6911"/>
    <cellStyle name="쉼표 [0] 4 18 2 2 2 2 2 5 2" xfId="19152"/>
    <cellStyle name="쉼표 [0] 4 18 2 2 2 2 2 6" xfId="13624"/>
    <cellStyle name="쉼표 [0] 4 18 2 2 2 2 3" xfId="1792"/>
    <cellStyle name="쉼표 [0] 4 18 2 2 2 2 3 2" xfId="2826"/>
    <cellStyle name="쉼표 [0] 4 18 2 2 2 2 3 2 2" xfId="6918"/>
    <cellStyle name="쉼표 [0] 4 18 2 2 2 2 3 2 2 2" xfId="19159"/>
    <cellStyle name="쉼표 [0] 4 18 2 2 2 2 3 2 3" xfId="15066"/>
    <cellStyle name="쉼표 [0] 4 18 2 2 2 2 3 3" xfId="4866"/>
    <cellStyle name="쉼표 [0] 4 18 2 2 2 2 3 3 2" xfId="6919"/>
    <cellStyle name="쉼표 [0] 4 18 2 2 2 2 3 3 2 2" xfId="19160"/>
    <cellStyle name="쉼표 [0] 4 18 2 2 2 2 3 3 3" xfId="17106"/>
    <cellStyle name="쉼표 [0] 4 18 2 2 2 2 3 4" xfId="6917"/>
    <cellStyle name="쉼표 [0] 4 18 2 2 2 2 3 4 2" xfId="19158"/>
    <cellStyle name="쉼표 [0] 4 18 2 2 2 2 3 5" xfId="14032"/>
    <cellStyle name="쉼표 [0] 4 18 2 2 2 2 4" xfId="2200"/>
    <cellStyle name="쉼표 [0] 4 18 2 2 2 2 4 2" xfId="2827"/>
    <cellStyle name="쉼표 [0] 4 18 2 2 2 2 4 2 2" xfId="6921"/>
    <cellStyle name="쉼표 [0] 4 18 2 2 2 2 4 2 2 2" xfId="19162"/>
    <cellStyle name="쉼표 [0] 4 18 2 2 2 2 4 2 3" xfId="15067"/>
    <cellStyle name="쉼표 [0] 4 18 2 2 2 2 4 3" xfId="4867"/>
    <cellStyle name="쉼표 [0] 4 18 2 2 2 2 4 3 2" xfId="6922"/>
    <cellStyle name="쉼표 [0] 4 18 2 2 2 2 4 3 2 2" xfId="19163"/>
    <cellStyle name="쉼표 [0] 4 18 2 2 2 2 4 3 3" xfId="17107"/>
    <cellStyle name="쉼표 [0] 4 18 2 2 2 2 4 4" xfId="6920"/>
    <cellStyle name="쉼표 [0] 4 18 2 2 2 2 4 4 2" xfId="19161"/>
    <cellStyle name="쉼표 [0] 4 18 2 2 2 2 4 5" xfId="14440"/>
    <cellStyle name="쉼표 [0] 4 18 2 2 2 2 5" xfId="2823"/>
    <cellStyle name="쉼표 [0] 4 18 2 2 2 2 5 2" xfId="6923"/>
    <cellStyle name="쉼표 [0] 4 18 2 2 2 2 5 2 2" xfId="19164"/>
    <cellStyle name="쉼표 [0] 4 18 2 2 2 2 5 3" xfId="15063"/>
    <cellStyle name="쉼표 [0] 4 18 2 2 2 2 6" xfId="4863"/>
    <cellStyle name="쉼표 [0] 4 18 2 2 2 2 6 2" xfId="6924"/>
    <cellStyle name="쉼표 [0] 4 18 2 2 2 2 6 2 2" xfId="19165"/>
    <cellStyle name="쉼표 [0] 4 18 2 2 2 2 6 3" xfId="17103"/>
    <cellStyle name="쉼표 [0] 4 18 2 2 2 2 7" xfId="6910"/>
    <cellStyle name="쉼표 [0] 4 18 2 2 2 2 7 2" xfId="19151"/>
    <cellStyle name="쉼표 [0] 4 18 2 2 2 2 8" xfId="13216"/>
    <cellStyle name="쉼표 [0] 4 18 2 2 2 3" xfId="1076"/>
    <cellStyle name="쉼표 [0] 4 18 2 2 2 3 2" xfId="1486"/>
    <cellStyle name="쉼표 [0] 4 18 2 2 2 3 2 2" xfId="2710"/>
    <cellStyle name="쉼표 [0] 4 18 2 2 2 3 2 2 2" xfId="2830"/>
    <cellStyle name="쉼표 [0] 4 18 2 2 2 3 2 2 2 2" xfId="6928"/>
    <cellStyle name="쉼표 [0] 4 18 2 2 2 3 2 2 2 2 2" xfId="19169"/>
    <cellStyle name="쉼표 [0] 4 18 2 2 2 3 2 2 2 3" xfId="15070"/>
    <cellStyle name="쉼표 [0] 4 18 2 2 2 3 2 2 3" xfId="4870"/>
    <cellStyle name="쉼표 [0] 4 18 2 2 2 3 2 2 3 2" xfId="6929"/>
    <cellStyle name="쉼표 [0] 4 18 2 2 2 3 2 2 3 2 2" xfId="19170"/>
    <cellStyle name="쉼표 [0] 4 18 2 2 2 3 2 2 3 3" xfId="17110"/>
    <cellStyle name="쉼표 [0] 4 18 2 2 2 3 2 2 4" xfId="6927"/>
    <cellStyle name="쉼표 [0] 4 18 2 2 2 3 2 2 4 2" xfId="19168"/>
    <cellStyle name="쉼표 [0] 4 18 2 2 2 3 2 2 5" xfId="14950"/>
    <cellStyle name="쉼표 [0] 4 18 2 2 2 3 2 3" xfId="2829"/>
    <cellStyle name="쉼표 [0] 4 18 2 2 2 3 2 3 2" xfId="6930"/>
    <cellStyle name="쉼표 [0] 4 18 2 2 2 3 2 3 2 2" xfId="19171"/>
    <cellStyle name="쉼표 [0] 4 18 2 2 2 3 2 3 3" xfId="15069"/>
    <cellStyle name="쉼표 [0] 4 18 2 2 2 3 2 4" xfId="4869"/>
    <cellStyle name="쉼표 [0] 4 18 2 2 2 3 2 4 2" xfId="6931"/>
    <cellStyle name="쉼표 [0] 4 18 2 2 2 3 2 4 2 2" xfId="19172"/>
    <cellStyle name="쉼표 [0] 4 18 2 2 2 3 2 4 3" xfId="17109"/>
    <cellStyle name="쉼표 [0] 4 18 2 2 2 3 2 5" xfId="6926"/>
    <cellStyle name="쉼표 [0] 4 18 2 2 2 3 2 5 2" xfId="19167"/>
    <cellStyle name="쉼표 [0] 4 18 2 2 2 3 2 6" xfId="13726"/>
    <cellStyle name="쉼표 [0] 4 18 2 2 2 3 3" xfId="1894"/>
    <cellStyle name="쉼표 [0] 4 18 2 2 2 3 3 2" xfId="2831"/>
    <cellStyle name="쉼표 [0] 4 18 2 2 2 3 3 2 2" xfId="6933"/>
    <cellStyle name="쉼표 [0] 4 18 2 2 2 3 3 2 2 2" xfId="19174"/>
    <cellStyle name="쉼표 [0] 4 18 2 2 2 3 3 2 3" xfId="15071"/>
    <cellStyle name="쉼표 [0] 4 18 2 2 2 3 3 3" xfId="4871"/>
    <cellStyle name="쉼표 [0] 4 18 2 2 2 3 3 3 2" xfId="6934"/>
    <cellStyle name="쉼표 [0] 4 18 2 2 2 3 3 3 2 2" xfId="19175"/>
    <cellStyle name="쉼표 [0] 4 18 2 2 2 3 3 3 3" xfId="17111"/>
    <cellStyle name="쉼표 [0] 4 18 2 2 2 3 3 4" xfId="6932"/>
    <cellStyle name="쉼표 [0] 4 18 2 2 2 3 3 4 2" xfId="19173"/>
    <cellStyle name="쉼표 [0] 4 18 2 2 2 3 3 5" xfId="14134"/>
    <cellStyle name="쉼표 [0] 4 18 2 2 2 3 4" xfId="2302"/>
    <cellStyle name="쉼표 [0] 4 18 2 2 2 3 4 2" xfId="2832"/>
    <cellStyle name="쉼표 [0] 4 18 2 2 2 3 4 2 2" xfId="6936"/>
    <cellStyle name="쉼표 [0] 4 18 2 2 2 3 4 2 2 2" xfId="19177"/>
    <cellStyle name="쉼표 [0] 4 18 2 2 2 3 4 2 3" xfId="15072"/>
    <cellStyle name="쉼표 [0] 4 18 2 2 2 3 4 3" xfId="4872"/>
    <cellStyle name="쉼표 [0] 4 18 2 2 2 3 4 3 2" xfId="6937"/>
    <cellStyle name="쉼표 [0] 4 18 2 2 2 3 4 3 2 2" xfId="19178"/>
    <cellStyle name="쉼표 [0] 4 18 2 2 2 3 4 3 3" xfId="17112"/>
    <cellStyle name="쉼표 [0] 4 18 2 2 2 3 4 4" xfId="6935"/>
    <cellStyle name="쉼표 [0] 4 18 2 2 2 3 4 4 2" xfId="19176"/>
    <cellStyle name="쉼표 [0] 4 18 2 2 2 3 4 5" xfId="14542"/>
    <cellStyle name="쉼표 [0] 4 18 2 2 2 3 5" xfId="2828"/>
    <cellStyle name="쉼표 [0] 4 18 2 2 2 3 5 2" xfId="6938"/>
    <cellStyle name="쉼표 [0] 4 18 2 2 2 3 5 2 2" xfId="19179"/>
    <cellStyle name="쉼표 [0] 4 18 2 2 2 3 5 3" xfId="15068"/>
    <cellStyle name="쉼표 [0] 4 18 2 2 2 3 6" xfId="4868"/>
    <cellStyle name="쉼표 [0] 4 18 2 2 2 3 6 2" xfId="6939"/>
    <cellStyle name="쉼표 [0] 4 18 2 2 2 3 6 2 2" xfId="19180"/>
    <cellStyle name="쉼표 [0] 4 18 2 2 2 3 6 3" xfId="17108"/>
    <cellStyle name="쉼표 [0] 4 18 2 2 2 3 7" xfId="6925"/>
    <cellStyle name="쉼표 [0] 4 18 2 2 2 3 7 2" xfId="19166"/>
    <cellStyle name="쉼표 [0] 4 18 2 2 2 3 8" xfId="13318"/>
    <cellStyle name="쉼표 [0] 4 18 2 2 2 4" xfId="1179"/>
    <cellStyle name="쉼표 [0] 4 18 2 2 2 4 2" xfId="1588"/>
    <cellStyle name="쉼표 [0] 4 18 2 2 2 4 2 2" xfId="2812"/>
    <cellStyle name="쉼표 [0] 4 18 2 2 2 4 2 2 2" xfId="2835"/>
    <cellStyle name="쉼표 [0] 4 18 2 2 2 4 2 2 2 2" xfId="6943"/>
    <cellStyle name="쉼표 [0] 4 18 2 2 2 4 2 2 2 2 2" xfId="19184"/>
    <cellStyle name="쉼표 [0] 4 18 2 2 2 4 2 2 2 3" xfId="15075"/>
    <cellStyle name="쉼표 [0] 4 18 2 2 2 4 2 2 3" xfId="4875"/>
    <cellStyle name="쉼표 [0] 4 18 2 2 2 4 2 2 3 2" xfId="6944"/>
    <cellStyle name="쉼표 [0] 4 18 2 2 2 4 2 2 3 2 2" xfId="19185"/>
    <cellStyle name="쉼표 [0] 4 18 2 2 2 4 2 2 3 3" xfId="17115"/>
    <cellStyle name="쉼표 [0] 4 18 2 2 2 4 2 2 4" xfId="6942"/>
    <cellStyle name="쉼표 [0] 4 18 2 2 2 4 2 2 4 2" xfId="19183"/>
    <cellStyle name="쉼표 [0] 4 18 2 2 2 4 2 2 5" xfId="15052"/>
    <cellStyle name="쉼표 [0] 4 18 2 2 2 4 2 3" xfId="2834"/>
    <cellStyle name="쉼표 [0] 4 18 2 2 2 4 2 3 2" xfId="6945"/>
    <cellStyle name="쉼표 [0] 4 18 2 2 2 4 2 3 2 2" xfId="19186"/>
    <cellStyle name="쉼표 [0] 4 18 2 2 2 4 2 3 3" xfId="15074"/>
    <cellStyle name="쉼표 [0] 4 18 2 2 2 4 2 4" xfId="4874"/>
    <cellStyle name="쉼표 [0] 4 18 2 2 2 4 2 4 2" xfId="6946"/>
    <cellStyle name="쉼표 [0] 4 18 2 2 2 4 2 4 2 2" xfId="19187"/>
    <cellStyle name="쉼표 [0] 4 18 2 2 2 4 2 4 3" xfId="17114"/>
    <cellStyle name="쉼표 [0] 4 18 2 2 2 4 2 5" xfId="6941"/>
    <cellStyle name="쉼표 [0] 4 18 2 2 2 4 2 5 2" xfId="19182"/>
    <cellStyle name="쉼표 [0] 4 18 2 2 2 4 2 6" xfId="13828"/>
    <cellStyle name="쉼표 [0] 4 18 2 2 2 4 3" xfId="1996"/>
    <cellStyle name="쉼표 [0] 4 18 2 2 2 4 3 2" xfId="2836"/>
    <cellStyle name="쉼표 [0] 4 18 2 2 2 4 3 2 2" xfId="6948"/>
    <cellStyle name="쉼표 [0] 4 18 2 2 2 4 3 2 2 2" xfId="19189"/>
    <cellStyle name="쉼표 [0] 4 18 2 2 2 4 3 2 3" xfId="15076"/>
    <cellStyle name="쉼표 [0] 4 18 2 2 2 4 3 3" xfId="4876"/>
    <cellStyle name="쉼표 [0] 4 18 2 2 2 4 3 3 2" xfId="6949"/>
    <cellStyle name="쉼표 [0] 4 18 2 2 2 4 3 3 2 2" xfId="19190"/>
    <cellStyle name="쉼표 [0] 4 18 2 2 2 4 3 3 3" xfId="17116"/>
    <cellStyle name="쉼표 [0] 4 18 2 2 2 4 3 4" xfId="6947"/>
    <cellStyle name="쉼표 [0] 4 18 2 2 2 4 3 4 2" xfId="19188"/>
    <cellStyle name="쉼표 [0] 4 18 2 2 2 4 3 5" xfId="14236"/>
    <cellStyle name="쉼표 [0] 4 18 2 2 2 4 4" xfId="2404"/>
    <cellStyle name="쉼표 [0] 4 18 2 2 2 4 4 2" xfId="2837"/>
    <cellStyle name="쉼표 [0] 4 18 2 2 2 4 4 2 2" xfId="6951"/>
    <cellStyle name="쉼표 [0] 4 18 2 2 2 4 4 2 2 2" xfId="19192"/>
    <cellStyle name="쉼표 [0] 4 18 2 2 2 4 4 2 3" xfId="15077"/>
    <cellStyle name="쉼표 [0] 4 18 2 2 2 4 4 3" xfId="4877"/>
    <cellStyle name="쉼표 [0] 4 18 2 2 2 4 4 3 2" xfId="6952"/>
    <cellStyle name="쉼표 [0] 4 18 2 2 2 4 4 3 2 2" xfId="19193"/>
    <cellStyle name="쉼표 [0] 4 18 2 2 2 4 4 3 3" xfId="17117"/>
    <cellStyle name="쉼표 [0] 4 18 2 2 2 4 4 4" xfId="6950"/>
    <cellStyle name="쉼표 [0] 4 18 2 2 2 4 4 4 2" xfId="19191"/>
    <cellStyle name="쉼표 [0] 4 18 2 2 2 4 4 5" xfId="14644"/>
    <cellStyle name="쉼표 [0] 4 18 2 2 2 4 5" xfId="2833"/>
    <cellStyle name="쉼표 [0] 4 18 2 2 2 4 5 2" xfId="6953"/>
    <cellStyle name="쉼표 [0] 4 18 2 2 2 4 5 2 2" xfId="19194"/>
    <cellStyle name="쉼표 [0] 4 18 2 2 2 4 5 3" xfId="15073"/>
    <cellStyle name="쉼표 [0] 4 18 2 2 2 4 6" xfId="4873"/>
    <cellStyle name="쉼표 [0] 4 18 2 2 2 4 6 2" xfId="6954"/>
    <cellStyle name="쉼표 [0] 4 18 2 2 2 4 6 2 2" xfId="19195"/>
    <cellStyle name="쉼표 [0] 4 18 2 2 2 4 6 3" xfId="17113"/>
    <cellStyle name="쉼표 [0] 4 18 2 2 2 4 7" xfId="6940"/>
    <cellStyle name="쉼표 [0] 4 18 2 2 2 4 7 2" xfId="19181"/>
    <cellStyle name="쉼표 [0] 4 18 2 2 2 4 8" xfId="13420"/>
    <cellStyle name="쉼표 [0] 4 18 2 2 2 5" xfId="1282"/>
    <cellStyle name="쉼표 [0] 4 18 2 2 2 5 2" xfId="2506"/>
    <cellStyle name="쉼표 [0] 4 18 2 2 2 5 2 2" xfId="2839"/>
    <cellStyle name="쉼표 [0] 4 18 2 2 2 5 2 2 2" xfId="6957"/>
    <cellStyle name="쉼표 [0] 4 18 2 2 2 5 2 2 2 2" xfId="19198"/>
    <cellStyle name="쉼표 [0] 4 18 2 2 2 5 2 2 3" xfId="15079"/>
    <cellStyle name="쉼표 [0] 4 18 2 2 2 5 2 3" xfId="4879"/>
    <cellStyle name="쉼표 [0] 4 18 2 2 2 5 2 3 2" xfId="6958"/>
    <cellStyle name="쉼표 [0] 4 18 2 2 2 5 2 3 2 2" xfId="19199"/>
    <cellStyle name="쉼표 [0] 4 18 2 2 2 5 2 3 3" xfId="17119"/>
    <cellStyle name="쉼표 [0] 4 18 2 2 2 5 2 4" xfId="6956"/>
    <cellStyle name="쉼표 [0] 4 18 2 2 2 5 2 4 2" xfId="19197"/>
    <cellStyle name="쉼표 [0] 4 18 2 2 2 5 2 5" xfId="14746"/>
    <cellStyle name="쉼표 [0] 4 18 2 2 2 5 3" xfId="2838"/>
    <cellStyle name="쉼표 [0] 4 18 2 2 2 5 3 2" xfId="6959"/>
    <cellStyle name="쉼표 [0] 4 18 2 2 2 5 3 2 2" xfId="19200"/>
    <cellStyle name="쉼표 [0] 4 18 2 2 2 5 3 3" xfId="15078"/>
    <cellStyle name="쉼표 [0] 4 18 2 2 2 5 4" xfId="4878"/>
    <cellStyle name="쉼표 [0] 4 18 2 2 2 5 4 2" xfId="6960"/>
    <cellStyle name="쉼표 [0] 4 18 2 2 2 5 4 2 2" xfId="19201"/>
    <cellStyle name="쉼표 [0] 4 18 2 2 2 5 4 3" xfId="17118"/>
    <cellStyle name="쉼표 [0] 4 18 2 2 2 5 5" xfId="6955"/>
    <cellStyle name="쉼표 [0] 4 18 2 2 2 5 5 2" xfId="19196"/>
    <cellStyle name="쉼표 [0] 4 18 2 2 2 5 6" xfId="13522"/>
    <cellStyle name="쉼표 [0] 4 18 2 2 2 6" xfId="1690"/>
    <cellStyle name="쉼표 [0] 4 18 2 2 2 6 2" xfId="2840"/>
    <cellStyle name="쉼표 [0] 4 18 2 2 2 6 2 2" xfId="6962"/>
    <cellStyle name="쉼표 [0] 4 18 2 2 2 6 2 2 2" xfId="19203"/>
    <cellStyle name="쉼표 [0] 4 18 2 2 2 6 2 3" xfId="15080"/>
    <cellStyle name="쉼표 [0] 4 18 2 2 2 6 3" xfId="4880"/>
    <cellStyle name="쉼표 [0] 4 18 2 2 2 6 3 2" xfId="6963"/>
    <cellStyle name="쉼표 [0] 4 18 2 2 2 6 3 2 2" xfId="19204"/>
    <cellStyle name="쉼표 [0] 4 18 2 2 2 6 3 3" xfId="17120"/>
    <cellStyle name="쉼표 [0] 4 18 2 2 2 6 4" xfId="6961"/>
    <cellStyle name="쉼표 [0] 4 18 2 2 2 6 4 2" xfId="19202"/>
    <cellStyle name="쉼표 [0] 4 18 2 2 2 6 5" xfId="13930"/>
    <cellStyle name="쉼표 [0] 4 18 2 2 2 7" xfId="2098"/>
    <cellStyle name="쉼표 [0] 4 18 2 2 2 7 2" xfId="2841"/>
    <cellStyle name="쉼표 [0] 4 18 2 2 2 7 2 2" xfId="6965"/>
    <cellStyle name="쉼표 [0] 4 18 2 2 2 7 2 2 2" xfId="19206"/>
    <cellStyle name="쉼표 [0] 4 18 2 2 2 7 2 3" xfId="15081"/>
    <cellStyle name="쉼표 [0] 4 18 2 2 2 7 3" xfId="4881"/>
    <cellStyle name="쉼표 [0] 4 18 2 2 2 7 3 2" xfId="6966"/>
    <cellStyle name="쉼표 [0] 4 18 2 2 2 7 3 2 2" xfId="19207"/>
    <cellStyle name="쉼표 [0] 4 18 2 2 2 7 3 3" xfId="17121"/>
    <cellStyle name="쉼표 [0] 4 18 2 2 2 7 4" xfId="6964"/>
    <cellStyle name="쉼표 [0] 4 18 2 2 2 7 4 2" xfId="19205"/>
    <cellStyle name="쉼표 [0] 4 18 2 2 2 7 5" xfId="14338"/>
    <cellStyle name="쉼표 [0] 4 18 2 2 2 8" xfId="2822"/>
    <cellStyle name="쉼표 [0] 4 18 2 2 2 8 2" xfId="6967"/>
    <cellStyle name="쉼표 [0] 4 18 2 2 2 8 2 2" xfId="19208"/>
    <cellStyle name="쉼표 [0] 4 18 2 2 2 8 3" xfId="15062"/>
    <cellStyle name="쉼표 [0] 4 18 2 2 2 9" xfId="4862"/>
    <cellStyle name="쉼표 [0] 4 18 2 2 2 9 2" xfId="6968"/>
    <cellStyle name="쉼표 [0] 4 18 2 2 2 9 2 2" xfId="19209"/>
    <cellStyle name="쉼표 [0] 4 18 2 2 2 9 3" xfId="17102"/>
    <cellStyle name="쉼표 [0] 4 18 2 2 3" xfId="924"/>
    <cellStyle name="쉼표 [0] 4 18 2 2 3 2" xfId="1334"/>
    <cellStyle name="쉼표 [0] 4 18 2 2 3 2 2" xfId="2558"/>
    <cellStyle name="쉼표 [0] 4 18 2 2 3 2 2 2" xfId="2844"/>
    <cellStyle name="쉼표 [0] 4 18 2 2 3 2 2 2 2" xfId="6972"/>
    <cellStyle name="쉼표 [0] 4 18 2 2 3 2 2 2 2 2" xfId="19213"/>
    <cellStyle name="쉼표 [0] 4 18 2 2 3 2 2 2 3" xfId="15084"/>
    <cellStyle name="쉼표 [0] 4 18 2 2 3 2 2 3" xfId="4884"/>
    <cellStyle name="쉼표 [0] 4 18 2 2 3 2 2 3 2" xfId="6973"/>
    <cellStyle name="쉼표 [0] 4 18 2 2 3 2 2 3 2 2" xfId="19214"/>
    <cellStyle name="쉼표 [0] 4 18 2 2 3 2 2 3 3" xfId="17124"/>
    <cellStyle name="쉼표 [0] 4 18 2 2 3 2 2 4" xfId="6971"/>
    <cellStyle name="쉼표 [0] 4 18 2 2 3 2 2 4 2" xfId="19212"/>
    <cellStyle name="쉼표 [0] 4 18 2 2 3 2 2 5" xfId="14798"/>
    <cellStyle name="쉼표 [0] 4 18 2 2 3 2 3" xfId="2843"/>
    <cellStyle name="쉼표 [0] 4 18 2 2 3 2 3 2" xfId="6974"/>
    <cellStyle name="쉼표 [0] 4 18 2 2 3 2 3 2 2" xfId="19215"/>
    <cellStyle name="쉼표 [0] 4 18 2 2 3 2 3 3" xfId="15083"/>
    <cellStyle name="쉼표 [0] 4 18 2 2 3 2 4" xfId="4883"/>
    <cellStyle name="쉼표 [0] 4 18 2 2 3 2 4 2" xfId="6975"/>
    <cellStyle name="쉼표 [0] 4 18 2 2 3 2 4 2 2" xfId="19216"/>
    <cellStyle name="쉼표 [0] 4 18 2 2 3 2 4 3" xfId="17123"/>
    <cellStyle name="쉼표 [0] 4 18 2 2 3 2 5" xfId="6970"/>
    <cellStyle name="쉼표 [0] 4 18 2 2 3 2 5 2" xfId="19211"/>
    <cellStyle name="쉼표 [0] 4 18 2 2 3 2 6" xfId="13574"/>
    <cellStyle name="쉼표 [0] 4 18 2 2 3 3" xfId="1742"/>
    <cellStyle name="쉼표 [0] 4 18 2 2 3 3 2" xfId="2845"/>
    <cellStyle name="쉼표 [0] 4 18 2 2 3 3 2 2" xfId="6977"/>
    <cellStyle name="쉼표 [0] 4 18 2 2 3 3 2 2 2" xfId="19218"/>
    <cellStyle name="쉼표 [0] 4 18 2 2 3 3 2 3" xfId="15085"/>
    <cellStyle name="쉼표 [0] 4 18 2 2 3 3 3" xfId="4885"/>
    <cellStyle name="쉼표 [0] 4 18 2 2 3 3 3 2" xfId="6978"/>
    <cellStyle name="쉼표 [0] 4 18 2 2 3 3 3 2 2" xfId="19219"/>
    <cellStyle name="쉼표 [0] 4 18 2 2 3 3 3 3" xfId="17125"/>
    <cellStyle name="쉼표 [0] 4 18 2 2 3 3 4" xfId="6976"/>
    <cellStyle name="쉼표 [0] 4 18 2 2 3 3 4 2" xfId="19217"/>
    <cellStyle name="쉼표 [0] 4 18 2 2 3 3 5" xfId="13982"/>
    <cellStyle name="쉼표 [0] 4 18 2 2 3 4" xfId="2150"/>
    <cellStyle name="쉼표 [0] 4 18 2 2 3 4 2" xfId="2846"/>
    <cellStyle name="쉼표 [0] 4 18 2 2 3 4 2 2" xfId="6980"/>
    <cellStyle name="쉼표 [0] 4 18 2 2 3 4 2 2 2" xfId="19221"/>
    <cellStyle name="쉼표 [0] 4 18 2 2 3 4 2 3" xfId="15086"/>
    <cellStyle name="쉼표 [0] 4 18 2 2 3 4 3" xfId="4886"/>
    <cellStyle name="쉼표 [0] 4 18 2 2 3 4 3 2" xfId="6981"/>
    <cellStyle name="쉼표 [0] 4 18 2 2 3 4 3 2 2" xfId="19222"/>
    <cellStyle name="쉼표 [0] 4 18 2 2 3 4 3 3" xfId="17126"/>
    <cellStyle name="쉼표 [0] 4 18 2 2 3 4 4" xfId="6979"/>
    <cellStyle name="쉼표 [0] 4 18 2 2 3 4 4 2" xfId="19220"/>
    <cellStyle name="쉼표 [0] 4 18 2 2 3 4 5" xfId="14390"/>
    <cellStyle name="쉼표 [0] 4 18 2 2 3 5" xfId="2842"/>
    <cellStyle name="쉼표 [0] 4 18 2 2 3 5 2" xfId="6982"/>
    <cellStyle name="쉼표 [0] 4 18 2 2 3 5 2 2" xfId="19223"/>
    <cellStyle name="쉼표 [0] 4 18 2 2 3 5 3" xfId="15082"/>
    <cellStyle name="쉼표 [0] 4 18 2 2 3 6" xfId="4882"/>
    <cellStyle name="쉼표 [0] 4 18 2 2 3 6 2" xfId="6983"/>
    <cellStyle name="쉼표 [0] 4 18 2 2 3 6 2 2" xfId="19224"/>
    <cellStyle name="쉼표 [0] 4 18 2 2 3 6 3" xfId="17122"/>
    <cellStyle name="쉼표 [0] 4 18 2 2 3 7" xfId="6969"/>
    <cellStyle name="쉼표 [0] 4 18 2 2 3 7 2" xfId="19210"/>
    <cellStyle name="쉼표 [0] 4 18 2 2 3 8" xfId="13166"/>
    <cellStyle name="쉼표 [0] 4 18 2 2 4" xfId="1026"/>
    <cellStyle name="쉼표 [0] 4 18 2 2 4 2" xfId="1436"/>
    <cellStyle name="쉼표 [0] 4 18 2 2 4 2 2" xfId="2660"/>
    <cellStyle name="쉼표 [0] 4 18 2 2 4 2 2 2" xfId="2849"/>
    <cellStyle name="쉼표 [0] 4 18 2 2 4 2 2 2 2" xfId="6987"/>
    <cellStyle name="쉼표 [0] 4 18 2 2 4 2 2 2 2 2" xfId="19228"/>
    <cellStyle name="쉼표 [0] 4 18 2 2 4 2 2 2 3" xfId="15089"/>
    <cellStyle name="쉼표 [0] 4 18 2 2 4 2 2 3" xfId="4889"/>
    <cellStyle name="쉼표 [0] 4 18 2 2 4 2 2 3 2" xfId="6988"/>
    <cellStyle name="쉼표 [0] 4 18 2 2 4 2 2 3 2 2" xfId="19229"/>
    <cellStyle name="쉼표 [0] 4 18 2 2 4 2 2 3 3" xfId="17129"/>
    <cellStyle name="쉼표 [0] 4 18 2 2 4 2 2 4" xfId="6986"/>
    <cellStyle name="쉼표 [0] 4 18 2 2 4 2 2 4 2" xfId="19227"/>
    <cellStyle name="쉼표 [0] 4 18 2 2 4 2 2 5" xfId="14900"/>
    <cellStyle name="쉼표 [0] 4 18 2 2 4 2 3" xfId="2848"/>
    <cellStyle name="쉼표 [0] 4 18 2 2 4 2 3 2" xfId="6989"/>
    <cellStyle name="쉼표 [0] 4 18 2 2 4 2 3 2 2" xfId="19230"/>
    <cellStyle name="쉼표 [0] 4 18 2 2 4 2 3 3" xfId="15088"/>
    <cellStyle name="쉼표 [0] 4 18 2 2 4 2 4" xfId="4888"/>
    <cellStyle name="쉼표 [0] 4 18 2 2 4 2 4 2" xfId="6990"/>
    <cellStyle name="쉼표 [0] 4 18 2 2 4 2 4 2 2" xfId="19231"/>
    <cellStyle name="쉼표 [0] 4 18 2 2 4 2 4 3" xfId="17128"/>
    <cellStyle name="쉼표 [0] 4 18 2 2 4 2 5" xfId="6985"/>
    <cellStyle name="쉼표 [0] 4 18 2 2 4 2 5 2" xfId="19226"/>
    <cellStyle name="쉼표 [0] 4 18 2 2 4 2 6" xfId="13676"/>
    <cellStyle name="쉼표 [0] 4 18 2 2 4 3" xfId="1844"/>
    <cellStyle name="쉼표 [0] 4 18 2 2 4 3 2" xfId="2850"/>
    <cellStyle name="쉼표 [0] 4 18 2 2 4 3 2 2" xfId="6992"/>
    <cellStyle name="쉼표 [0] 4 18 2 2 4 3 2 2 2" xfId="19233"/>
    <cellStyle name="쉼표 [0] 4 18 2 2 4 3 2 3" xfId="15090"/>
    <cellStyle name="쉼표 [0] 4 18 2 2 4 3 3" xfId="4890"/>
    <cellStyle name="쉼표 [0] 4 18 2 2 4 3 3 2" xfId="6993"/>
    <cellStyle name="쉼표 [0] 4 18 2 2 4 3 3 2 2" xfId="19234"/>
    <cellStyle name="쉼표 [0] 4 18 2 2 4 3 3 3" xfId="17130"/>
    <cellStyle name="쉼표 [0] 4 18 2 2 4 3 4" xfId="6991"/>
    <cellStyle name="쉼표 [0] 4 18 2 2 4 3 4 2" xfId="19232"/>
    <cellStyle name="쉼표 [0] 4 18 2 2 4 3 5" xfId="14084"/>
    <cellStyle name="쉼표 [0] 4 18 2 2 4 4" xfId="2252"/>
    <cellStyle name="쉼표 [0] 4 18 2 2 4 4 2" xfId="2851"/>
    <cellStyle name="쉼표 [0] 4 18 2 2 4 4 2 2" xfId="6995"/>
    <cellStyle name="쉼표 [0] 4 18 2 2 4 4 2 2 2" xfId="19236"/>
    <cellStyle name="쉼표 [0] 4 18 2 2 4 4 2 3" xfId="15091"/>
    <cellStyle name="쉼표 [0] 4 18 2 2 4 4 3" xfId="4891"/>
    <cellStyle name="쉼표 [0] 4 18 2 2 4 4 3 2" xfId="6996"/>
    <cellStyle name="쉼표 [0] 4 18 2 2 4 4 3 2 2" xfId="19237"/>
    <cellStyle name="쉼표 [0] 4 18 2 2 4 4 3 3" xfId="17131"/>
    <cellStyle name="쉼표 [0] 4 18 2 2 4 4 4" xfId="6994"/>
    <cellStyle name="쉼표 [0] 4 18 2 2 4 4 4 2" xfId="19235"/>
    <cellStyle name="쉼표 [0] 4 18 2 2 4 4 5" xfId="14492"/>
    <cellStyle name="쉼표 [0] 4 18 2 2 4 5" xfId="2847"/>
    <cellStyle name="쉼표 [0] 4 18 2 2 4 5 2" xfId="6997"/>
    <cellStyle name="쉼표 [0] 4 18 2 2 4 5 2 2" xfId="19238"/>
    <cellStyle name="쉼표 [0] 4 18 2 2 4 5 3" xfId="15087"/>
    <cellStyle name="쉼표 [0] 4 18 2 2 4 6" xfId="4887"/>
    <cellStyle name="쉼표 [0] 4 18 2 2 4 6 2" xfId="6998"/>
    <cellStyle name="쉼표 [0] 4 18 2 2 4 6 2 2" xfId="19239"/>
    <cellStyle name="쉼표 [0] 4 18 2 2 4 6 3" xfId="17127"/>
    <cellStyle name="쉼표 [0] 4 18 2 2 4 7" xfId="6984"/>
    <cellStyle name="쉼표 [0] 4 18 2 2 4 7 2" xfId="19225"/>
    <cellStyle name="쉼표 [0] 4 18 2 2 4 8" xfId="13268"/>
    <cellStyle name="쉼표 [0] 4 18 2 2 5" xfId="1129"/>
    <cellStyle name="쉼표 [0] 4 18 2 2 5 2" xfId="1538"/>
    <cellStyle name="쉼표 [0] 4 18 2 2 5 2 2" xfId="2762"/>
    <cellStyle name="쉼표 [0] 4 18 2 2 5 2 2 2" xfId="2854"/>
    <cellStyle name="쉼표 [0] 4 18 2 2 5 2 2 2 2" xfId="7002"/>
    <cellStyle name="쉼표 [0] 4 18 2 2 5 2 2 2 2 2" xfId="19243"/>
    <cellStyle name="쉼표 [0] 4 18 2 2 5 2 2 2 3" xfId="15094"/>
    <cellStyle name="쉼표 [0] 4 18 2 2 5 2 2 3" xfId="4894"/>
    <cellStyle name="쉼표 [0] 4 18 2 2 5 2 2 3 2" xfId="7003"/>
    <cellStyle name="쉼표 [0] 4 18 2 2 5 2 2 3 2 2" xfId="19244"/>
    <cellStyle name="쉼표 [0] 4 18 2 2 5 2 2 3 3" xfId="17134"/>
    <cellStyle name="쉼표 [0] 4 18 2 2 5 2 2 4" xfId="7001"/>
    <cellStyle name="쉼표 [0] 4 18 2 2 5 2 2 4 2" xfId="19242"/>
    <cellStyle name="쉼표 [0] 4 18 2 2 5 2 2 5" xfId="15002"/>
    <cellStyle name="쉼표 [0] 4 18 2 2 5 2 3" xfId="2853"/>
    <cellStyle name="쉼표 [0] 4 18 2 2 5 2 3 2" xfId="7004"/>
    <cellStyle name="쉼표 [0] 4 18 2 2 5 2 3 2 2" xfId="19245"/>
    <cellStyle name="쉼표 [0] 4 18 2 2 5 2 3 3" xfId="15093"/>
    <cellStyle name="쉼표 [0] 4 18 2 2 5 2 4" xfId="4893"/>
    <cellStyle name="쉼표 [0] 4 18 2 2 5 2 4 2" xfId="7005"/>
    <cellStyle name="쉼표 [0] 4 18 2 2 5 2 4 2 2" xfId="19246"/>
    <cellStyle name="쉼표 [0] 4 18 2 2 5 2 4 3" xfId="17133"/>
    <cellStyle name="쉼표 [0] 4 18 2 2 5 2 5" xfId="7000"/>
    <cellStyle name="쉼표 [0] 4 18 2 2 5 2 5 2" xfId="19241"/>
    <cellStyle name="쉼표 [0] 4 18 2 2 5 2 6" xfId="13778"/>
    <cellStyle name="쉼표 [0] 4 18 2 2 5 3" xfId="1946"/>
    <cellStyle name="쉼표 [0] 4 18 2 2 5 3 2" xfId="2855"/>
    <cellStyle name="쉼표 [0] 4 18 2 2 5 3 2 2" xfId="7007"/>
    <cellStyle name="쉼표 [0] 4 18 2 2 5 3 2 2 2" xfId="19248"/>
    <cellStyle name="쉼표 [0] 4 18 2 2 5 3 2 3" xfId="15095"/>
    <cellStyle name="쉼표 [0] 4 18 2 2 5 3 3" xfId="4895"/>
    <cellStyle name="쉼표 [0] 4 18 2 2 5 3 3 2" xfId="7008"/>
    <cellStyle name="쉼표 [0] 4 18 2 2 5 3 3 2 2" xfId="19249"/>
    <cellStyle name="쉼표 [0] 4 18 2 2 5 3 3 3" xfId="17135"/>
    <cellStyle name="쉼표 [0] 4 18 2 2 5 3 4" xfId="7006"/>
    <cellStyle name="쉼표 [0] 4 18 2 2 5 3 4 2" xfId="19247"/>
    <cellStyle name="쉼표 [0] 4 18 2 2 5 3 5" xfId="14186"/>
    <cellStyle name="쉼표 [0] 4 18 2 2 5 4" xfId="2354"/>
    <cellStyle name="쉼표 [0] 4 18 2 2 5 4 2" xfId="2856"/>
    <cellStyle name="쉼표 [0] 4 18 2 2 5 4 2 2" xfId="7010"/>
    <cellStyle name="쉼표 [0] 4 18 2 2 5 4 2 2 2" xfId="19251"/>
    <cellStyle name="쉼표 [0] 4 18 2 2 5 4 2 3" xfId="15096"/>
    <cellStyle name="쉼표 [0] 4 18 2 2 5 4 3" xfId="4896"/>
    <cellStyle name="쉼표 [0] 4 18 2 2 5 4 3 2" xfId="7011"/>
    <cellStyle name="쉼표 [0] 4 18 2 2 5 4 3 2 2" xfId="19252"/>
    <cellStyle name="쉼표 [0] 4 18 2 2 5 4 3 3" xfId="17136"/>
    <cellStyle name="쉼표 [0] 4 18 2 2 5 4 4" xfId="7009"/>
    <cellStyle name="쉼표 [0] 4 18 2 2 5 4 4 2" xfId="19250"/>
    <cellStyle name="쉼표 [0] 4 18 2 2 5 4 5" xfId="14594"/>
    <cellStyle name="쉼표 [0] 4 18 2 2 5 5" xfId="2852"/>
    <cellStyle name="쉼표 [0] 4 18 2 2 5 5 2" xfId="7012"/>
    <cellStyle name="쉼표 [0] 4 18 2 2 5 5 2 2" xfId="19253"/>
    <cellStyle name="쉼표 [0] 4 18 2 2 5 5 3" xfId="15092"/>
    <cellStyle name="쉼표 [0] 4 18 2 2 5 6" xfId="4892"/>
    <cellStyle name="쉼표 [0] 4 18 2 2 5 6 2" xfId="7013"/>
    <cellStyle name="쉼표 [0] 4 18 2 2 5 6 2 2" xfId="19254"/>
    <cellStyle name="쉼표 [0] 4 18 2 2 5 6 3" xfId="17132"/>
    <cellStyle name="쉼표 [0] 4 18 2 2 5 7" xfId="6999"/>
    <cellStyle name="쉼표 [0] 4 18 2 2 5 7 2" xfId="19240"/>
    <cellStyle name="쉼표 [0] 4 18 2 2 5 8" xfId="13370"/>
    <cellStyle name="쉼표 [0] 4 18 2 2 6" xfId="1232"/>
    <cellStyle name="쉼표 [0] 4 18 2 2 6 2" xfId="2456"/>
    <cellStyle name="쉼표 [0] 4 18 2 2 6 2 2" xfId="2858"/>
    <cellStyle name="쉼표 [0] 4 18 2 2 6 2 2 2" xfId="7016"/>
    <cellStyle name="쉼표 [0] 4 18 2 2 6 2 2 2 2" xfId="19257"/>
    <cellStyle name="쉼표 [0] 4 18 2 2 6 2 2 3" xfId="15098"/>
    <cellStyle name="쉼표 [0] 4 18 2 2 6 2 3" xfId="4898"/>
    <cellStyle name="쉼표 [0] 4 18 2 2 6 2 3 2" xfId="7017"/>
    <cellStyle name="쉼표 [0] 4 18 2 2 6 2 3 2 2" xfId="19258"/>
    <cellStyle name="쉼표 [0] 4 18 2 2 6 2 3 3" xfId="17138"/>
    <cellStyle name="쉼표 [0] 4 18 2 2 6 2 4" xfId="7015"/>
    <cellStyle name="쉼표 [0] 4 18 2 2 6 2 4 2" xfId="19256"/>
    <cellStyle name="쉼표 [0] 4 18 2 2 6 2 5" xfId="14696"/>
    <cellStyle name="쉼표 [0] 4 18 2 2 6 3" xfId="2857"/>
    <cellStyle name="쉼표 [0] 4 18 2 2 6 3 2" xfId="7018"/>
    <cellStyle name="쉼표 [0] 4 18 2 2 6 3 2 2" xfId="19259"/>
    <cellStyle name="쉼표 [0] 4 18 2 2 6 3 3" xfId="15097"/>
    <cellStyle name="쉼표 [0] 4 18 2 2 6 4" xfId="4897"/>
    <cellStyle name="쉼표 [0] 4 18 2 2 6 4 2" xfId="7019"/>
    <cellStyle name="쉼표 [0] 4 18 2 2 6 4 2 2" xfId="19260"/>
    <cellStyle name="쉼표 [0] 4 18 2 2 6 4 3" xfId="17137"/>
    <cellStyle name="쉼표 [0] 4 18 2 2 6 5" xfId="7014"/>
    <cellStyle name="쉼표 [0] 4 18 2 2 6 5 2" xfId="19255"/>
    <cellStyle name="쉼표 [0] 4 18 2 2 6 6" xfId="13472"/>
    <cellStyle name="쉼표 [0] 4 18 2 2 7" xfId="1640"/>
    <cellStyle name="쉼표 [0] 4 18 2 2 7 2" xfId="2859"/>
    <cellStyle name="쉼표 [0] 4 18 2 2 7 2 2" xfId="7021"/>
    <cellStyle name="쉼표 [0] 4 18 2 2 7 2 2 2" xfId="19262"/>
    <cellStyle name="쉼표 [0] 4 18 2 2 7 2 3" xfId="15099"/>
    <cellStyle name="쉼표 [0] 4 18 2 2 7 3" xfId="4899"/>
    <cellStyle name="쉼표 [0] 4 18 2 2 7 3 2" xfId="7022"/>
    <cellStyle name="쉼표 [0] 4 18 2 2 7 3 2 2" xfId="19263"/>
    <cellStyle name="쉼표 [0] 4 18 2 2 7 3 3" xfId="17139"/>
    <cellStyle name="쉼표 [0] 4 18 2 2 7 4" xfId="7020"/>
    <cellStyle name="쉼표 [0] 4 18 2 2 7 4 2" xfId="19261"/>
    <cellStyle name="쉼표 [0] 4 18 2 2 7 5" xfId="13880"/>
    <cellStyle name="쉼표 [0] 4 18 2 2 8" xfId="2048"/>
    <cellStyle name="쉼표 [0] 4 18 2 2 8 2" xfId="2860"/>
    <cellStyle name="쉼표 [0] 4 18 2 2 8 2 2" xfId="7024"/>
    <cellStyle name="쉼표 [0] 4 18 2 2 8 2 2 2" xfId="19265"/>
    <cellStyle name="쉼표 [0] 4 18 2 2 8 2 3" xfId="15100"/>
    <cellStyle name="쉼표 [0] 4 18 2 2 8 3" xfId="4900"/>
    <cellStyle name="쉼표 [0] 4 18 2 2 8 3 2" xfId="7025"/>
    <cellStyle name="쉼표 [0] 4 18 2 2 8 3 2 2" xfId="19266"/>
    <cellStyle name="쉼표 [0] 4 18 2 2 8 3 3" xfId="17140"/>
    <cellStyle name="쉼표 [0] 4 18 2 2 8 4" xfId="7023"/>
    <cellStyle name="쉼표 [0] 4 18 2 2 8 4 2" xfId="19264"/>
    <cellStyle name="쉼표 [0] 4 18 2 2 8 5" xfId="14288"/>
    <cellStyle name="쉼표 [0] 4 18 2 2 9" xfId="2821"/>
    <cellStyle name="쉼표 [0] 4 18 2 2 9 2" xfId="7026"/>
    <cellStyle name="쉼표 [0] 4 18 2 2 9 2 2" xfId="19267"/>
    <cellStyle name="쉼표 [0] 4 18 2 2 9 3" xfId="15061"/>
    <cellStyle name="쉼표 [0] 4 18 2 3" xfId="847"/>
    <cellStyle name="쉼표 [0] 4 18 2 3 10" xfId="7027"/>
    <cellStyle name="쉼표 [0] 4 18 2 3 10 2" xfId="19268"/>
    <cellStyle name="쉼표 [0] 4 18 2 3 11" xfId="13089"/>
    <cellStyle name="쉼표 [0] 4 18 2 3 2" xfId="949"/>
    <cellStyle name="쉼표 [0] 4 18 2 3 2 2" xfId="1359"/>
    <cellStyle name="쉼표 [0] 4 18 2 3 2 2 2" xfId="2583"/>
    <cellStyle name="쉼표 [0] 4 18 2 3 2 2 2 2" xfId="2864"/>
    <cellStyle name="쉼표 [0] 4 18 2 3 2 2 2 2 2" xfId="7031"/>
    <cellStyle name="쉼표 [0] 4 18 2 3 2 2 2 2 2 2" xfId="19272"/>
    <cellStyle name="쉼표 [0] 4 18 2 3 2 2 2 2 3" xfId="15104"/>
    <cellStyle name="쉼표 [0] 4 18 2 3 2 2 2 3" xfId="4904"/>
    <cellStyle name="쉼표 [0] 4 18 2 3 2 2 2 3 2" xfId="7032"/>
    <cellStyle name="쉼표 [0] 4 18 2 3 2 2 2 3 2 2" xfId="19273"/>
    <cellStyle name="쉼표 [0] 4 18 2 3 2 2 2 3 3" xfId="17144"/>
    <cellStyle name="쉼표 [0] 4 18 2 3 2 2 2 4" xfId="7030"/>
    <cellStyle name="쉼표 [0] 4 18 2 3 2 2 2 4 2" xfId="19271"/>
    <cellStyle name="쉼표 [0] 4 18 2 3 2 2 2 5" xfId="14823"/>
    <cellStyle name="쉼표 [0] 4 18 2 3 2 2 3" xfId="2863"/>
    <cellStyle name="쉼표 [0] 4 18 2 3 2 2 3 2" xfId="7033"/>
    <cellStyle name="쉼표 [0] 4 18 2 3 2 2 3 2 2" xfId="19274"/>
    <cellStyle name="쉼표 [0] 4 18 2 3 2 2 3 3" xfId="15103"/>
    <cellStyle name="쉼표 [0] 4 18 2 3 2 2 4" xfId="4903"/>
    <cellStyle name="쉼표 [0] 4 18 2 3 2 2 4 2" xfId="7034"/>
    <cellStyle name="쉼표 [0] 4 18 2 3 2 2 4 2 2" xfId="19275"/>
    <cellStyle name="쉼표 [0] 4 18 2 3 2 2 4 3" xfId="17143"/>
    <cellStyle name="쉼표 [0] 4 18 2 3 2 2 5" xfId="7029"/>
    <cellStyle name="쉼표 [0] 4 18 2 3 2 2 5 2" xfId="19270"/>
    <cellStyle name="쉼표 [0] 4 18 2 3 2 2 6" xfId="13599"/>
    <cellStyle name="쉼표 [0] 4 18 2 3 2 3" xfId="1767"/>
    <cellStyle name="쉼표 [0] 4 18 2 3 2 3 2" xfId="2865"/>
    <cellStyle name="쉼표 [0] 4 18 2 3 2 3 2 2" xfId="7036"/>
    <cellStyle name="쉼표 [0] 4 18 2 3 2 3 2 2 2" xfId="19277"/>
    <cellStyle name="쉼표 [0] 4 18 2 3 2 3 2 3" xfId="15105"/>
    <cellStyle name="쉼표 [0] 4 18 2 3 2 3 3" xfId="4905"/>
    <cellStyle name="쉼표 [0] 4 18 2 3 2 3 3 2" xfId="7037"/>
    <cellStyle name="쉼표 [0] 4 18 2 3 2 3 3 2 2" xfId="19278"/>
    <cellStyle name="쉼표 [0] 4 18 2 3 2 3 3 3" xfId="17145"/>
    <cellStyle name="쉼표 [0] 4 18 2 3 2 3 4" xfId="7035"/>
    <cellStyle name="쉼표 [0] 4 18 2 3 2 3 4 2" xfId="19276"/>
    <cellStyle name="쉼표 [0] 4 18 2 3 2 3 5" xfId="14007"/>
    <cellStyle name="쉼표 [0] 4 18 2 3 2 4" xfId="2175"/>
    <cellStyle name="쉼표 [0] 4 18 2 3 2 4 2" xfId="2866"/>
    <cellStyle name="쉼표 [0] 4 18 2 3 2 4 2 2" xfId="7039"/>
    <cellStyle name="쉼표 [0] 4 18 2 3 2 4 2 2 2" xfId="19280"/>
    <cellStyle name="쉼표 [0] 4 18 2 3 2 4 2 3" xfId="15106"/>
    <cellStyle name="쉼표 [0] 4 18 2 3 2 4 3" xfId="4906"/>
    <cellStyle name="쉼표 [0] 4 18 2 3 2 4 3 2" xfId="7040"/>
    <cellStyle name="쉼표 [0] 4 18 2 3 2 4 3 2 2" xfId="19281"/>
    <cellStyle name="쉼표 [0] 4 18 2 3 2 4 3 3" xfId="17146"/>
    <cellStyle name="쉼표 [0] 4 18 2 3 2 4 4" xfId="7038"/>
    <cellStyle name="쉼표 [0] 4 18 2 3 2 4 4 2" xfId="19279"/>
    <cellStyle name="쉼표 [0] 4 18 2 3 2 4 5" xfId="14415"/>
    <cellStyle name="쉼표 [0] 4 18 2 3 2 5" xfId="2862"/>
    <cellStyle name="쉼표 [0] 4 18 2 3 2 5 2" xfId="7041"/>
    <cellStyle name="쉼표 [0] 4 18 2 3 2 5 2 2" xfId="19282"/>
    <cellStyle name="쉼표 [0] 4 18 2 3 2 5 3" xfId="15102"/>
    <cellStyle name="쉼표 [0] 4 18 2 3 2 6" xfId="4902"/>
    <cellStyle name="쉼표 [0] 4 18 2 3 2 6 2" xfId="7042"/>
    <cellStyle name="쉼표 [0] 4 18 2 3 2 6 2 2" xfId="19283"/>
    <cellStyle name="쉼표 [0] 4 18 2 3 2 6 3" xfId="17142"/>
    <cellStyle name="쉼표 [0] 4 18 2 3 2 7" xfId="7028"/>
    <cellStyle name="쉼표 [0] 4 18 2 3 2 7 2" xfId="19269"/>
    <cellStyle name="쉼표 [0] 4 18 2 3 2 8" xfId="13191"/>
    <cellStyle name="쉼표 [0] 4 18 2 3 3" xfId="1051"/>
    <cellStyle name="쉼표 [0] 4 18 2 3 3 2" xfId="1461"/>
    <cellStyle name="쉼표 [0] 4 18 2 3 3 2 2" xfId="2685"/>
    <cellStyle name="쉼표 [0] 4 18 2 3 3 2 2 2" xfId="2869"/>
    <cellStyle name="쉼표 [0] 4 18 2 3 3 2 2 2 2" xfId="7046"/>
    <cellStyle name="쉼표 [0] 4 18 2 3 3 2 2 2 2 2" xfId="19287"/>
    <cellStyle name="쉼표 [0] 4 18 2 3 3 2 2 2 3" xfId="15109"/>
    <cellStyle name="쉼표 [0] 4 18 2 3 3 2 2 3" xfId="4909"/>
    <cellStyle name="쉼표 [0] 4 18 2 3 3 2 2 3 2" xfId="7047"/>
    <cellStyle name="쉼표 [0] 4 18 2 3 3 2 2 3 2 2" xfId="19288"/>
    <cellStyle name="쉼표 [0] 4 18 2 3 3 2 2 3 3" xfId="17149"/>
    <cellStyle name="쉼표 [0] 4 18 2 3 3 2 2 4" xfId="7045"/>
    <cellStyle name="쉼표 [0] 4 18 2 3 3 2 2 4 2" xfId="19286"/>
    <cellStyle name="쉼표 [0] 4 18 2 3 3 2 2 5" xfId="14925"/>
    <cellStyle name="쉼표 [0] 4 18 2 3 3 2 3" xfId="2868"/>
    <cellStyle name="쉼표 [0] 4 18 2 3 3 2 3 2" xfId="7048"/>
    <cellStyle name="쉼표 [0] 4 18 2 3 3 2 3 2 2" xfId="19289"/>
    <cellStyle name="쉼표 [0] 4 18 2 3 3 2 3 3" xfId="15108"/>
    <cellStyle name="쉼표 [0] 4 18 2 3 3 2 4" xfId="4908"/>
    <cellStyle name="쉼표 [0] 4 18 2 3 3 2 4 2" xfId="7049"/>
    <cellStyle name="쉼표 [0] 4 18 2 3 3 2 4 2 2" xfId="19290"/>
    <cellStyle name="쉼표 [0] 4 18 2 3 3 2 4 3" xfId="17148"/>
    <cellStyle name="쉼표 [0] 4 18 2 3 3 2 5" xfId="7044"/>
    <cellStyle name="쉼표 [0] 4 18 2 3 3 2 5 2" xfId="19285"/>
    <cellStyle name="쉼표 [0] 4 18 2 3 3 2 6" xfId="13701"/>
    <cellStyle name="쉼표 [0] 4 18 2 3 3 3" xfId="1869"/>
    <cellStyle name="쉼표 [0] 4 18 2 3 3 3 2" xfId="2870"/>
    <cellStyle name="쉼표 [0] 4 18 2 3 3 3 2 2" xfId="7051"/>
    <cellStyle name="쉼표 [0] 4 18 2 3 3 3 2 2 2" xfId="19292"/>
    <cellStyle name="쉼표 [0] 4 18 2 3 3 3 2 3" xfId="15110"/>
    <cellStyle name="쉼표 [0] 4 18 2 3 3 3 3" xfId="4910"/>
    <cellStyle name="쉼표 [0] 4 18 2 3 3 3 3 2" xfId="7052"/>
    <cellStyle name="쉼표 [0] 4 18 2 3 3 3 3 2 2" xfId="19293"/>
    <cellStyle name="쉼표 [0] 4 18 2 3 3 3 3 3" xfId="17150"/>
    <cellStyle name="쉼표 [0] 4 18 2 3 3 3 4" xfId="7050"/>
    <cellStyle name="쉼표 [0] 4 18 2 3 3 3 4 2" xfId="19291"/>
    <cellStyle name="쉼표 [0] 4 18 2 3 3 3 5" xfId="14109"/>
    <cellStyle name="쉼표 [0] 4 18 2 3 3 4" xfId="2277"/>
    <cellStyle name="쉼표 [0] 4 18 2 3 3 4 2" xfId="2871"/>
    <cellStyle name="쉼표 [0] 4 18 2 3 3 4 2 2" xfId="7054"/>
    <cellStyle name="쉼표 [0] 4 18 2 3 3 4 2 2 2" xfId="19295"/>
    <cellStyle name="쉼표 [0] 4 18 2 3 3 4 2 3" xfId="15111"/>
    <cellStyle name="쉼표 [0] 4 18 2 3 3 4 3" xfId="4911"/>
    <cellStyle name="쉼표 [0] 4 18 2 3 3 4 3 2" xfId="7055"/>
    <cellStyle name="쉼표 [0] 4 18 2 3 3 4 3 2 2" xfId="19296"/>
    <cellStyle name="쉼표 [0] 4 18 2 3 3 4 3 3" xfId="17151"/>
    <cellStyle name="쉼표 [0] 4 18 2 3 3 4 4" xfId="7053"/>
    <cellStyle name="쉼표 [0] 4 18 2 3 3 4 4 2" xfId="19294"/>
    <cellStyle name="쉼표 [0] 4 18 2 3 3 4 5" xfId="14517"/>
    <cellStyle name="쉼표 [0] 4 18 2 3 3 5" xfId="2867"/>
    <cellStyle name="쉼표 [0] 4 18 2 3 3 5 2" xfId="7056"/>
    <cellStyle name="쉼표 [0] 4 18 2 3 3 5 2 2" xfId="19297"/>
    <cellStyle name="쉼표 [0] 4 18 2 3 3 5 3" xfId="15107"/>
    <cellStyle name="쉼표 [0] 4 18 2 3 3 6" xfId="4907"/>
    <cellStyle name="쉼표 [0] 4 18 2 3 3 6 2" xfId="7057"/>
    <cellStyle name="쉼표 [0] 4 18 2 3 3 6 2 2" xfId="19298"/>
    <cellStyle name="쉼표 [0] 4 18 2 3 3 6 3" xfId="17147"/>
    <cellStyle name="쉼표 [0] 4 18 2 3 3 7" xfId="7043"/>
    <cellStyle name="쉼표 [0] 4 18 2 3 3 7 2" xfId="19284"/>
    <cellStyle name="쉼표 [0] 4 18 2 3 3 8" xfId="13293"/>
    <cellStyle name="쉼표 [0] 4 18 2 3 4" xfId="1154"/>
    <cellStyle name="쉼표 [0] 4 18 2 3 4 2" xfId="1563"/>
    <cellStyle name="쉼표 [0] 4 18 2 3 4 2 2" xfId="2787"/>
    <cellStyle name="쉼표 [0] 4 18 2 3 4 2 2 2" xfId="2874"/>
    <cellStyle name="쉼표 [0] 4 18 2 3 4 2 2 2 2" xfId="7061"/>
    <cellStyle name="쉼표 [0] 4 18 2 3 4 2 2 2 2 2" xfId="19302"/>
    <cellStyle name="쉼표 [0] 4 18 2 3 4 2 2 2 3" xfId="15114"/>
    <cellStyle name="쉼표 [0] 4 18 2 3 4 2 2 3" xfId="4914"/>
    <cellStyle name="쉼표 [0] 4 18 2 3 4 2 2 3 2" xfId="7062"/>
    <cellStyle name="쉼표 [0] 4 18 2 3 4 2 2 3 2 2" xfId="19303"/>
    <cellStyle name="쉼표 [0] 4 18 2 3 4 2 2 3 3" xfId="17154"/>
    <cellStyle name="쉼표 [0] 4 18 2 3 4 2 2 4" xfId="7060"/>
    <cellStyle name="쉼표 [0] 4 18 2 3 4 2 2 4 2" xfId="19301"/>
    <cellStyle name="쉼표 [0] 4 18 2 3 4 2 2 5" xfId="15027"/>
    <cellStyle name="쉼표 [0] 4 18 2 3 4 2 3" xfId="2873"/>
    <cellStyle name="쉼표 [0] 4 18 2 3 4 2 3 2" xfId="7063"/>
    <cellStyle name="쉼표 [0] 4 18 2 3 4 2 3 2 2" xfId="19304"/>
    <cellStyle name="쉼표 [0] 4 18 2 3 4 2 3 3" xfId="15113"/>
    <cellStyle name="쉼표 [0] 4 18 2 3 4 2 4" xfId="4913"/>
    <cellStyle name="쉼표 [0] 4 18 2 3 4 2 4 2" xfId="7064"/>
    <cellStyle name="쉼표 [0] 4 18 2 3 4 2 4 2 2" xfId="19305"/>
    <cellStyle name="쉼표 [0] 4 18 2 3 4 2 4 3" xfId="17153"/>
    <cellStyle name="쉼표 [0] 4 18 2 3 4 2 5" xfId="7059"/>
    <cellStyle name="쉼표 [0] 4 18 2 3 4 2 5 2" xfId="19300"/>
    <cellStyle name="쉼표 [0] 4 18 2 3 4 2 6" xfId="13803"/>
    <cellStyle name="쉼표 [0] 4 18 2 3 4 3" xfId="1971"/>
    <cellStyle name="쉼표 [0] 4 18 2 3 4 3 2" xfId="2875"/>
    <cellStyle name="쉼표 [0] 4 18 2 3 4 3 2 2" xfId="7066"/>
    <cellStyle name="쉼표 [0] 4 18 2 3 4 3 2 2 2" xfId="19307"/>
    <cellStyle name="쉼표 [0] 4 18 2 3 4 3 2 3" xfId="15115"/>
    <cellStyle name="쉼표 [0] 4 18 2 3 4 3 3" xfId="4915"/>
    <cellStyle name="쉼표 [0] 4 18 2 3 4 3 3 2" xfId="7067"/>
    <cellStyle name="쉼표 [0] 4 18 2 3 4 3 3 2 2" xfId="19308"/>
    <cellStyle name="쉼표 [0] 4 18 2 3 4 3 3 3" xfId="17155"/>
    <cellStyle name="쉼표 [0] 4 18 2 3 4 3 4" xfId="7065"/>
    <cellStyle name="쉼표 [0] 4 18 2 3 4 3 4 2" xfId="19306"/>
    <cellStyle name="쉼표 [0] 4 18 2 3 4 3 5" xfId="14211"/>
    <cellStyle name="쉼표 [0] 4 18 2 3 4 4" xfId="2379"/>
    <cellStyle name="쉼표 [0] 4 18 2 3 4 4 2" xfId="2876"/>
    <cellStyle name="쉼표 [0] 4 18 2 3 4 4 2 2" xfId="7069"/>
    <cellStyle name="쉼표 [0] 4 18 2 3 4 4 2 2 2" xfId="19310"/>
    <cellStyle name="쉼표 [0] 4 18 2 3 4 4 2 3" xfId="15116"/>
    <cellStyle name="쉼표 [0] 4 18 2 3 4 4 3" xfId="4916"/>
    <cellStyle name="쉼표 [0] 4 18 2 3 4 4 3 2" xfId="7070"/>
    <cellStyle name="쉼표 [0] 4 18 2 3 4 4 3 2 2" xfId="19311"/>
    <cellStyle name="쉼표 [0] 4 18 2 3 4 4 3 3" xfId="17156"/>
    <cellStyle name="쉼표 [0] 4 18 2 3 4 4 4" xfId="7068"/>
    <cellStyle name="쉼표 [0] 4 18 2 3 4 4 4 2" xfId="19309"/>
    <cellStyle name="쉼표 [0] 4 18 2 3 4 4 5" xfId="14619"/>
    <cellStyle name="쉼표 [0] 4 18 2 3 4 5" xfId="2872"/>
    <cellStyle name="쉼표 [0] 4 18 2 3 4 5 2" xfId="7071"/>
    <cellStyle name="쉼표 [0] 4 18 2 3 4 5 2 2" xfId="19312"/>
    <cellStyle name="쉼표 [0] 4 18 2 3 4 5 3" xfId="15112"/>
    <cellStyle name="쉼표 [0] 4 18 2 3 4 6" xfId="4912"/>
    <cellStyle name="쉼표 [0] 4 18 2 3 4 6 2" xfId="7072"/>
    <cellStyle name="쉼표 [0] 4 18 2 3 4 6 2 2" xfId="19313"/>
    <cellStyle name="쉼표 [0] 4 18 2 3 4 6 3" xfId="17152"/>
    <cellStyle name="쉼표 [0] 4 18 2 3 4 7" xfId="7058"/>
    <cellStyle name="쉼표 [0] 4 18 2 3 4 7 2" xfId="19299"/>
    <cellStyle name="쉼표 [0] 4 18 2 3 4 8" xfId="13395"/>
    <cellStyle name="쉼표 [0] 4 18 2 3 5" xfId="1257"/>
    <cellStyle name="쉼표 [0] 4 18 2 3 5 2" xfId="2481"/>
    <cellStyle name="쉼표 [0] 4 18 2 3 5 2 2" xfId="2878"/>
    <cellStyle name="쉼표 [0] 4 18 2 3 5 2 2 2" xfId="7075"/>
    <cellStyle name="쉼표 [0] 4 18 2 3 5 2 2 2 2" xfId="19316"/>
    <cellStyle name="쉼표 [0] 4 18 2 3 5 2 2 3" xfId="15118"/>
    <cellStyle name="쉼표 [0] 4 18 2 3 5 2 3" xfId="4918"/>
    <cellStyle name="쉼표 [0] 4 18 2 3 5 2 3 2" xfId="7076"/>
    <cellStyle name="쉼표 [0] 4 18 2 3 5 2 3 2 2" xfId="19317"/>
    <cellStyle name="쉼표 [0] 4 18 2 3 5 2 3 3" xfId="17158"/>
    <cellStyle name="쉼표 [0] 4 18 2 3 5 2 4" xfId="7074"/>
    <cellStyle name="쉼표 [0] 4 18 2 3 5 2 4 2" xfId="19315"/>
    <cellStyle name="쉼표 [0] 4 18 2 3 5 2 5" xfId="14721"/>
    <cellStyle name="쉼표 [0] 4 18 2 3 5 3" xfId="2877"/>
    <cellStyle name="쉼표 [0] 4 18 2 3 5 3 2" xfId="7077"/>
    <cellStyle name="쉼표 [0] 4 18 2 3 5 3 2 2" xfId="19318"/>
    <cellStyle name="쉼표 [0] 4 18 2 3 5 3 3" xfId="15117"/>
    <cellStyle name="쉼표 [0] 4 18 2 3 5 4" xfId="4917"/>
    <cellStyle name="쉼표 [0] 4 18 2 3 5 4 2" xfId="7078"/>
    <cellStyle name="쉼표 [0] 4 18 2 3 5 4 2 2" xfId="19319"/>
    <cellStyle name="쉼표 [0] 4 18 2 3 5 4 3" xfId="17157"/>
    <cellStyle name="쉼표 [0] 4 18 2 3 5 5" xfId="7073"/>
    <cellStyle name="쉼표 [0] 4 18 2 3 5 5 2" xfId="19314"/>
    <cellStyle name="쉼표 [0] 4 18 2 3 5 6" xfId="13497"/>
    <cellStyle name="쉼표 [0] 4 18 2 3 6" xfId="1665"/>
    <cellStyle name="쉼표 [0] 4 18 2 3 6 2" xfId="2879"/>
    <cellStyle name="쉼표 [0] 4 18 2 3 6 2 2" xfId="7080"/>
    <cellStyle name="쉼표 [0] 4 18 2 3 6 2 2 2" xfId="19321"/>
    <cellStyle name="쉼표 [0] 4 18 2 3 6 2 3" xfId="15119"/>
    <cellStyle name="쉼표 [0] 4 18 2 3 6 3" xfId="4919"/>
    <cellStyle name="쉼표 [0] 4 18 2 3 6 3 2" xfId="7081"/>
    <cellStyle name="쉼표 [0] 4 18 2 3 6 3 2 2" xfId="19322"/>
    <cellStyle name="쉼표 [0] 4 18 2 3 6 3 3" xfId="17159"/>
    <cellStyle name="쉼표 [0] 4 18 2 3 6 4" xfId="7079"/>
    <cellStyle name="쉼표 [0] 4 18 2 3 6 4 2" xfId="19320"/>
    <cellStyle name="쉼표 [0] 4 18 2 3 6 5" xfId="13905"/>
    <cellStyle name="쉼표 [0] 4 18 2 3 7" xfId="2073"/>
    <cellStyle name="쉼표 [0] 4 18 2 3 7 2" xfId="2880"/>
    <cellStyle name="쉼표 [0] 4 18 2 3 7 2 2" xfId="7083"/>
    <cellStyle name="쉼표 [0] 4 18 2 3 7 2 2 2" xfId="19324"/>
    <cellStyle name="쉼표 [0] 4 18 2 3 7 2 3" xfId="15120"/>
    <cellStyle name="쉼표 [0] 4 18 2 3 7 3" xfId="4920"/>
    <cellStyle name="쉼표 [0] 4 18 2 3 7 3 2" xfId="7084"/>
    <cellStyle name="쉼표 [0] 4 18 2 3 7 3 2 2" xfId="19325"/>
    <cellStyle name="쉼표 [0] 4 18 2 3 7 3 3" xfId="17160"/>
    <cellStyle name="쉼표 [0] 4 18 2 3 7 4" xfId="7082"/>
    <cellStyle name="쉼표 [0] 4 18 2 3 7 4 2" xfId="19323"/>
    <cellStyle name="쉼표 [0] 4 18 2 3 7 5" xfId="14313"/>
    <cellStyle name="쉼표 [0] 4 18 2 3 8" xfId="2861"/>
    <cellStyle name="쉼표 [0] 4 18 2 3 8 2" xfId="7085"/>
    <cellStyle name="쉼표 [0] 4 18 2 3 8 2 2" xfId="19326"/>
    <cellStyle name="쉼표 [0] 4 18 2 3 8 3" xfId="15101"/>
    <cellStyle name="쉼표 [0] 4 18 2 3 9" xfId="4901"/>
    <cellStyle name="쉼표 [0] 4 18 2 3 9 2" xfId="7086"/>
    <cellStyle name="쉼표 [0] 4 18 2 3 9 2 2" xfId="19327"/>
    <cellStyle name="쉼표 [0] 4 18 2 3 9 3" xfId="17141"/>
    <cellStyle name="쉼표 [0] 4 18 2 4" xfId="899"/>
    <cellStyle name="쉼표 [0] 4 18 2 4 2" xfId="1309"/>
    <cellStyle name="쉼표 [0] 4 18 2 4 2 2" xfId="2533"/>
    <cellStyle name="쉼표 [0] 4 18 2 4 2 2 2" xfId="2883"/>
    <cellStyle name="쉼표 [0] 4 18 2 4 2 2 2 2" xfId="7090"/>
    <cellStyle name="쉼표 [0] 4 18 2 4 2 2 2 2 2" xfId="19331"/>
    <cellStyle name="쉼표 [0] 4 18 2 4 2 2 2 3" xfId="15123"/>
    <cellStyle name="쉼표 [0] 4 18 2 4 2 2 3" xfId="4923"/>
    <cellStyle name="쉼표 [0] 4 18 2 4 2 2 3 2" xfId="7091"/>
    <cellStyle name="쉼표 [0] 4 18 2 4 2 2 3 2 2" xfId="19332"/>
    <cellStyle name="쉼표 [0] 4 18 2 4 2 2 3 3" xfId="17163"/>
    <cellStyle name="쉼표 [0] 4 18 2 4 2 2 4" xfId="7089"/>
    <cellStyle name="쉼표 [0] 4 18 2 4 2 2 4 2" xfId="19330"/>
    <cellStyle name="쉼표 [0] 4 18 2 4 2 2 5" xfId="14773"/>
    <cellStyle name="쉼표 [0] 4 18 2 4 2 3" xfId="2882"/>
    <cellStyle name="쉼표 [0] 4 18 2 4 2 3 2" xfId="7092"/>
    <cellStyle name="쉼표 [0] 4 18 2 4 2 3 2 2" xfId="19333"/>
    <cellStyle name="쉼표 [0] 4 18 2 4 2 3 3" xfId="15122"/>
    <cellStyle name="쉼표 [0] 4 18 2 4 2 4" xfId="4922"/>
    <cellStyle name="쉼표 [0] 4 18 2 4 2 4 2" xfId="7093"/>
    <cellStyle name="쉼표 [0] 4 18 2 4 2 4 2 2" xfId="19334"/>
    <cellStyle name="쉼표 [0] 4 18 2 4 2 4 3" xfId="17162"/>
    <cellStyle name="쉼표 [0] 4 18 2 4 2 5" xfId="7088"/>
    <cellStyle name="쉼표 [0] 4 18 2 4 2 5 2" xfId="19329"/>
    <cellStyle name="쉼표 [0] 4 18 2 4 2 6" xfId="13549"/>
    <cellStyle name="쉼표 [0] 4 18 2 4 3" xfId="1717"/>
    <cellStyle name="쉼표 [0] 4 18 2 4 3 2" xfId="2884"/>
    <cellStyle name="쉼표 [0] 4 18 2 4 3 2 2" xfId="7095"/>
    <cellStyle name="쉼표 [0] 4 18 2 4 3 2 2 2" xfId="19336"/>
    <cellStyle name="쉼표 [0] 4 18 2 4 3 2 3" xfId="15124"/>
    <cellStyle name="쉼표 [0] 4 18 2 4 3 3" xfId="4924"/>
    <cellStyle name="쉼표 [0] 4 18 2 4 3 3 2" xfId="7096"/>
    <cellStyle name="쉼표 [0] 4 18 2 4 3 3 2 2" xfId="19337"/>
    <cellStyle name="쉼표 [0] 4 18 2 4 3 3 3" xfId="17164"/>
    <cellStyle name="쉼표 [0] 4 18 2 4 3 4" xfId="7094"/>
    <cellStyle name="쉼표 [0] 4 18 2 4 3 4 2" xfId="19335"/>
    <cellStyle name="쉼표 [0] 4 18 2 4 3 5" xfId="13957"/>
    <cellStyle name="쉼표 [0] 4 18 2 4 4" xfId="2125"/>
    <cellStyle name="쉼표 [0] 4 18 2 4 4 2" xfId="2885"/>
    <cellStyle name="쉼표 [0] 4 18 2 4 4 2 2" xfId="7098"/>
    <cellStyle name="쉼표 [0] 4 18 2 4 4 2 2 2" xfId="19339"/>
    <cellStyle name="쉼표 [0] 4 18 2 4 4 2 3" xfId="15125"/>
    <cellStyle name="쉼표 [0] 4 18 2 4 4 3" xfId="4925"/>
    <cellStyle name="쉼표 [0] 4 18 2 4 4 3 2" xfId="7099"/>
    <cellStyle name="쉼표 [0] 4 18 2 4 4 3 2 2" xfId="19340"/>
    <cellStyle name="쉼표 [0] 4 18 2 4 4 3 3" xfId="17165"/>
    <cellStyle name="쉼표 [0] 4 18 2 4 4 4" xfId="7097"/>
    <cellStyle name="쉼표 [0] 4 18 2 4 4 4 2" xfId="19338"/>
    <cellStyle name="쉼표 [0] 4 18 2 4 4 5" xfId="14365"/>
    <cellStyle name="쉼표 [0] 4 18 2 4 5" xfId="2881"/>
    <cellStyle name="쉼표 [0] 4 18 2 4 5 2" xfId="7100"/>
    <cellStyle name="쉼표 [0] 4 18 2 4 5 2 2" xfId="19341"/>
    <cellStyle name="쉼표 [0] 4 18 2 4 5 3" xfId="15121"/>
    <cellStyle name="쉼표 [0] 4 18 2 4 6" xfId="4921"/>
    <cellStyle name="쉼표 [0] 4 18 2 4 6 2" xfId="7101"/>
    <cellStyle name="쉼표 [0] 4 18 2 4 6 2 2" xfId="19342"/>
    <cellStyle name="쉼표 [0] 4 18 2 4 6 3" xfId="17161"/>
    <cellStyle name="쉼표 [0] 4 18 2 4 7" xfId="7087"/>
    <cellStyle name="쉼표 [0] 4 18 2 4 7 2" xfId="19328"/>
    <cellStyle name="쉼표 [0] 4 18 2 4 8" xfId="13141"/>
    <cellStyle name="쉼표 [0] 4 18 2 5" xfId="1001"/>
    <cellStyle name="쉼표 [0] 4 18 2 5 2" xfId="1411"/>
    <cellStyle name="쉼표 [0] 4 18 2 5 2 2" xfId="2635"/>
    <cellStyle name="쉼표 [0] 4 18 2 5 2 2 2" xfId="2888"/>
    <cellStyle name="쉼표 [0] 4 18 2 5 2 2 2 2" xfId="7105"/>
    <cellStyle name="쉼표 [0] 4 18 2 5 2 2 2 2 2" xfId="19346"/>
    <cellStyle name="쉼표 [0] 4 18 2 5 2 2 2 3" xfId="15128"/>
    <cellStyle name="쉼표 [0] 4 18 2 5 2 2 3" xfId="4928"/>
    <cellStyle name="쉼표 [0] 4 18 2 5 2 2 3 2" xfId="7106"/>
    <cellStyle name="쉼표 [0] 4 18 2 5 2 2 3 2 2" xfId="19347"/>
    <cellStyle name="쉼표 [0] 4 18 2 5 2 2 3 3" xfId="17168"/>
    <cellStyle name="쉼표 [0] 4 18 2 5 2 2 4" xfId="7104"/>
    <cellStyle name="쉼표 [0] 4 18 2 5 2 2 4 2" xfId="19345"/>
    <cellStyle name="쉼표 [0] 4 18 2 5 2 2 5" xfId="14875"/>
    <cellStyle name="쉼표 [0] 4 18 2 5 2 3" xfId="2887"/>
    <cellStyle name="쉼표 [0] 4 18 2 5 2 3 2" xfId="7107"/>
    <cellStyle name="쉼표 [0] 4 18 2 5 2 3 2 2" xfId="19348"/>
    <cellStyle name="쉼표 [0] 4 18 2 5 2 3 3" xfId="15127"/>
    <cellStyle name="쉼표 [0] 4 18 2 5 2 4" xfId="4927"/>
    <cellStyle name="쉼표 [0] 4 18 2 5 2 4 2" xfId="7108"/>
    <cellStyle name="쉼표 [0] 4 18 2 5 2 4 2 2" xfId="19349"/>
    <cellStyle name="쉼표 [0] 4 18 2 5 2 4 3" xfId="17167"/>
    <cellStyle name="쉼표 [0] 4 18 2 5 2 5" xfId="7103"/>
    <cellStyle name="쉼표 [0] 4 18 2 5 2 5 2" xfId="19344"/>
    <cellStyle name="쉼표 [0] 4 18 2 5 2 6" xfId="13651"/>
    <cellStyle name="쉼표 [0] 4 18 2 5 3" xfId="1819"/>
    <cellStyle name="쉼표 [0] 4 18 2 5 3 2" xfId="2889"/>
    <cellStyle name="쉼표 [0] 4 18 2 5 3 2 2" xfId="7110"/>
    <cellStyle name="쉼표 [0] 4 18 2 5 3 2 2 2" xfId="19351"/>
    <cellStyle name="쉼표 [0] 4 18 2 5 3 2 3" xfId="15129"/>
    <cellStyle name="쉼표 [0] 4 18 2 5 3 3" xfId="4929"/>
    <cellStyle name="쉼표 [0] 4 18 2 5 3 3 2" xfId="7111"/>
    <cellStyle name="쉼표 [0] 4 18 2 5 3 3 2 2" xfId="19352"/>
    <cellStyle name="쉼표 [0] 4 18 2 5 3 3 3" xfId="17169"/>
    <cellStyle name="쉼표 [0] 4 18 2 5 3 4" xfId="7109"/>
    <cellStyle name="쉼표 [0] 4 18 2 5 3 4 2" xfId="19350"/>
    <cellStyle name="쉼표 [0] 4 18 2 5 3 5" xfId="14059"/>
    <cellStyle name="쉼표 [0] 4 18 2 5 4" xfId="2227"/>
    <cellStyle name="쉼표 [0] 4 18 2 5 4 2" xfId="2890"/>
    <cellStyle name="쉼표 [0] 4 18 2 5 4 2 2" xfId="7113"/>
    <cellStyle name="쉼표 [0] 4 18 2 5 4 2 2 2" xfId="19354"/>
    <cellStyle name="쉼표 [0] 4 18 2 5 4 2 3" xfId="15130"/>
    <cellStyle name="쉼표 [0] 4 18 2 5 4 3" xfId="4930"/>
    <cellStyle name="쉼표 [0] 4 18 2 5 4 3 2" xfId="7114"/>
    <cellStyle name="쉼표 [0] 4 18 2 5 4 3 2 2" xfId="19355"/>
    <cellStyle name="쉼표 [0] 4 18 2 5 4 3 3" xfId="17170"/>
    <cellStyle name="쉼표 [0] 4 18 2 5 4 4" xfId="7112"/>
    <cellStyle name="쉼표 [0] 4 18 2 5 4 4 2" xfId="19353"/>
    <cellStyle name="쉼표 [0] 4 18 2 5 4 5" xfId="14467"/>
    <cellStyle name="쉼표 [0] 4 18 2 5 5" xfId="2886"/>
    <cellStyle name="쉼표 [0] 4 18 2 5 5 2" xfId="7115"/>
    <cellStyle name="쉼표 [0] 4 18 2 5 5 2 2" xfId="19356"/>
    <cellStyle name="쉼표 [0] 4 18 2 5 5 3" xfId="15126"/>
    <cellStyle name="쉼표 [0] 4 18 2 5 6" xfId="4926"/>
    <cellStyle name="쉼표 [0] 4 18 2 5 6 2" xfId="7116"/>
    <cellStyle name="쉼표 [0] 4 18 2 5 6 2 2" xfId="19357"/>
    <cellStyle name="쉼표 [0] 4 18 2 5 6 3" xfId="17166"/>
    <cellStyle name="쉼표 [0] 4 18 2 5 7" xfId="7102"/>
    <cellStyle name="쉼표 [0] 4 18 2 5 7 2" xfId="19343"/>
    <cellStyle name="쉼표 [0] 4 18 2 5 8" xfId="13243"/>
    <cellStyle name="쉼표 [0] 4 18 2 6" xfId="1104"/>
    <cellStyle name="쉼표 [0] 4 18 2 6 2" xfId="1513"/>
    <cellStyle name="쉼표 [0] 4 18 2 6 2 2" xfId="2737"/>
    <cellStyle name="쉼표 [0] 4 18 2 6 2 2 2" xfId="2893"/>
    <cellStyle name="쉼표 [0] 4 18 2 6 2 2 2 2" xfId="7120"/>
    <cellStyle name="쉼표 [0] 4 18 2 6 2 2 2 2 2" xfId="19361"/>
    <cellStyle name="쉼표 [0] 4 18 2 6 2 2 2 3" xfId="15133"/>
    <cellStyle name="쉼표 [0] 4 18 2 6 2 2 3" xfId="4933"/>
    <cellStyle name="쉼표 [0] 4 18 2 6 2 2 3 2" xfId="7121"/>
    <cellStyle name="쉼표 [0] 4 18 2 6 2 2 3 2 2" xfId="19362"/>
    <cellStyle name="쉼표 [0] 4 18 2 6 2 2 3 3" xfId="17173"/>
    <cellStyle name="쉼표 [0] 4 18 2 6 2 2 4" xfId="7119"/>
    <cellStyle name="쉼표 [0] 4 18 2 6 2 2 4 2" xfId="19360"/>
    <cellStyle name="쉼표 [0] 4 18 2 6 2 2 5" xfId="14977"/>
    <cellStyle name="쉼표 [0] 4 18 2 6 2 3" xfId="2892"/>
    <cellStyle name="쉼표 [0] 4 18 2 6 2 3 2" xfId="7122"/>
    <cellStyle name="쉼표 [0] 4 18 2 6 2 3 2 2" xfId="19363"/>
    <cellStyle name="쉼표 [0] 4 18 2 6 2 3 3" xfId="15132"/>
    <cellStyle name="쉼표 [0] 4 18 2 6 2 4" xfId="4932"/>
    <cellStyle name="쉼표 [0] 4 18 2 6 2 4 2" xfId="7123"/>
    <cellStyle name="쉼표 [0] 4 18 2 6 2 4 2 2" xfId="19364"/>
    <cellStyle name="쉼표 [0] 4 18 2 6 2 4 3" xfId="17172"/>
    <cellStyle name="쉼표 [0] 4 18 2 6 2 5" xfId="7118"/>
    <cellStyle name="쉼표 [0] 4 18 2 6 2 5 2" xfId="19359"/>
    <cellStyle name="쉼표 [0] 4 18 2 6 2 6" xfId="13753"/>
    <cellStyle name="쉼표 [0] 4 18 2 6 3" xfId="1921"/>
    <cellStyle name="쉼표 [0] 4 18 2 6 3 2" xfId="2894"/>
    <cellStyle name="쉼표 [0] 4 18 2 6 3 2 2" xfId="7125"/>
    <cellStyle name="쉼표 [0] 4 18 2 6 3 2 2 2" xfId="19366"/>
    <cellStyle name="쉼표 [0] 4 18 2 6 3 2 3" xfId="15134"/>
    <cellStyle name="쉼표 [0] 4 18 2 6 3 3" xfId="4934"/>
    <cellStyle name="쉼표 [0] 4 18 2 6 3 3 2" xfId="7126"/>
    <cellStyle name="쉼표 [0] 4 18 2 6 3 3 2 2" xfId="19367"/>
    <cellStyle name="쉼표 [0] 4 18 2 6 3 3 3" xfId="17174"/>
    <cellStyle name="쉼표 [0] 4 18 2 6 3 4" xfId="7124"/>
    <cellStyle name="쉼표 [0] 4 18 2 6 3 4 2" xfId="19365"/>
    <cellStyle name="쉼표 [0] 4 18 2 6 3 5" xfId="14161"/>
    <cellStyle name="쉼표 [0] 4 18 2 6 4" xfId="2329"/>
    <cellStyle name="쉼표 [0] 4 18 2 6 4 2" xfId="2895"/>
    <cellStyle name="쉼표 [0] 4 18 2 6 4 2 2" xfId="7128"/>
    <cellStyle name="쉼표 [0] 4 18 2 6 4 2 2 2" xfId="19369"/>
    <cellStyle name="쉼표 [0] 4 18 2 6 4 2 3" xfId="15135"/>
    <cellStyle name="쉼표 [0] 4 18 2 6 4 3" xfId="4935"/>
    <cellStyle name="쉼표 [0] 4 18 2 6 4 3 2" xfId="7129"/>
    <cellStyle name="쉼표 [0] 4 18 2 6 4 3 2 2" xfId="19370"/>
    <cellStyle name="쉼표 [0] 4 18 2 6 4 3 3" xfId="17175"/>
    <cellStyle name="쉼표 [0] 4 18 2 6 4 4" xfId="7127"/>
    <cellStyle name="쉼표 [0] 4 18 2 6 4 4 2" xfId="19368"/>
    <cellStyle name="쉼표 [0] 4 18 2 6 4 5" xfId="14569"/>
    <cellStyle name="쉼표 [0] 4 18 2 6 5" xfId="2891"/>
    <cellStyle name="쉼표 [0] 4 18 2 6 5 2" xfId="7130"/>
    <cellStyle name="쉼표 [0] 4 18 2 6 5 2 2" xfId="19371"/>
    <cellStyle name="쉼표 [0] 4 18 2 6 5 3" xfId="15131"/>
    <cellStyle name="쉼표 [0] 4 18 2 6 6" xfId="4931"/>
    <cellStyle name="쉼표 [0] 4 18 2 6 6 2" xfId="7131"/>
    <cellStyle name="쉼표 [0] 4 18 2 6 6 2 2" xfId="19372"/>
    <cellStyle name="쉼표 [0] 4 18 2 6 6 3" xfId="17171"/>
    <cellStyle name="쉼표 [0] 4 18 2 6 7" xfId="7117"/>
    <cellStyle name="쉼표 [0] 4 18 2 6 7 2" xfId="19358"/>
    <cellStyle name="쉼표 [0] 4 18 2 6 8" xfId="13345"/>
    <cellStyle name="쉼표 [0] 4 18 2 7" xfId="1207"/>
    <cellStyle name="쉼표 [0] 4 18 2 7 2" xfId="2431"/>
    <cellStyle name="쉼표 [0] 4 18 2 7 2 2" xfId="2897"/>
    <cellStyle name="쉼표 [0] 4 18 2 7 2 2 2" xfId="7134"/>
    <cellStyle name="쉼표 [0] 4 18 2 7 2 2 2 2" xfId="19375"/>
    <cellStyle name="쉼표 [0] 4 18 2 7 2 2 3" xfId="15137"/>
    <cellStyle name="쉼표 [0] 4 18 2 7 2 3" xfId="4937"/>
    <cellStyle name="쉼표 [0] 4 18 2 7 2 3 2" xfId="7135"/>
    <cellStyle name="쉼표 [0] 4 18 2 7 2 3 2 2" xfId="19376"/>
    <cellStyle name="쉼표 [0] 4 18 2 7 2 3 3" xfId="17177"/>
    <cellStyle name="쉼표 [0] 4 18 2 7 2 4" xfId="7133"/>
    <cellStyle name="쉼표 [0] 4 18 2 7 2 4 2" xfId="19374"/>
    <cellStyle name="쉼표 [0] 4 18 2 7 2 5" xfId="14671"/>
    <cellStyle name="쉼표 [0] 4 18 2 7 3" xfId="2896"/>
    <cellStyle name="쉼표 [0] 4 18 2 7 3 2" xfId="7136"/>
    <cellStyle name="쉼표 [0] 4 18 2 7 3 2 2" xfId="19377"/>
    <cellStyle name="쉼표 [0] 4 18 2 7 3 3" xfId="15136"/>
    <cellStyle name="쉼표 [0] 4 18 2 7 4" xfId="4936"/>
    <cellStyle name="쉼표 [0] 4 18 2 7 4 2" xfId="7137"/>
    <cellStyle name="쉼표 [0] 4 18 2 7 4 2 2" xfId="19378"/>
    <cellStyle name="쉼표 [0] 4 18 2 7 4 3" xfId="17176"/>
    <cellStyle name="쉼표 [0] 4 18 2 7 5" xfId="7132"/>
    <cellStyle name="쉼표 [0] 4 18 2 7 5 2" xfId="19373"/>
    <cellStyle name="쉼표 [0] 4 18 2 7 6" xfId="13447"/>
    <cellStyle name="쉼표 [0] 4 18 2 8" xfId="1615"/>
    <cellStyle name="쉼표 [0] 4 18 2 8 2" xfId="2898"/>
    <cellStyle name="쉼표 [0] 4 18 2 8 2 2" xfId="7139"/>
    <cellStyle name="쉼표 [0] 4 18 2 8 2 2 2" xfId="19380"/>
    <cellStyle name="쉼표 [0] 4 18 2 8 2 3" xfId="15138"/>
    <cellStyle name="쉼표 [0] 4 18 2 8 3" xfId="4938"/>
    <cellStyle name="쉼표 [0] 4 18 2 8 3 2" xfId="7140"/>
    <cellStyle name="쉼표 [0] 4 18 2 8 3 2 2" xfId="19381"/>
    <cellStyle name="쉼표 [0] 4 18 2 8 3 3" xfId="17178"/>
    <cellStyle name="쉼표 [0] 4 18 2 8 4" xfId="7138"/>
    <cellStyle name="쉼표 [0] 4 18 2 8 4 2" xfId="19379"/>
    <cellStyle name="쉼표 [0] 4 18 2 8 5" xfId="13855"/>
    <cellStyle name="쉼표 [0] 4 18 2 9" xfId="2023"/>
    <cellStyle name="쉼표 [0] 4 18 2 9 2" xfId="2899"/>
    <cellStyle name="쉼표 [0] 4 18 2 9 2 2" xfId="7142"/>
    <cellStyle name="쉼표 [0] 4 18 2 9 2 2 2" xfId="19383"/>
    <cellStyle name="쉼표 [0] 4 18 2 9 2 3" xfId="15139"/>
    <cellStyle name="쉼표 [0] 4 18 2 9 3" xfId="4939"/>
    <cellStyle name="쉼표 [0] 4 18 2 9 3 2" xfId="7143"/>
    <cellStyle name="쉼표 [0] 4 18 2 9 3 2 2" xfId="19384"/>
    <cellStyle name="쉼표 [0] 4 18 2 9 3 3" xfId="17179"/>
    <cellStyle name="쉼표 [0] 4 18 2 9 4" xfId="7141"/>
    <cellStyle name="쉼표 [0] 4 18 2 9 4 2" xfId="19382"/>
    <cellStyle name="쉼표 [0] 4 18 2 9 5" xfId="14263"/>
    <cellStyle name="쉼표 [0] 4 18 3" xfId="809"/>
    <cellStyle name="쉼표 [0] 4 18 3 10" xfId="4940"/>
    <cellStyle name="쉼표 [0] 4 18 3 10 2" xfId="7145"/>
    <cellStyle name="쉼표 [0] 4 18 3 10 2 2" xfId="19386"/>
    <cellStyle name="쉼표 [0] 4 18 3 10 3" xfId="17180"/>
    <cellStyle name="쉼표 [0] 4 18 3 11" xfId="7144"/>
    <cellStyle name="쉼표 [0] 4 18 3 11 2" xfId="19385"/>
    <cellStyle name="쉼표 [0] 4 18 3 12" xfId="13051"/>
    <cellStyle name="쉼표 [0] 4 18 3 2" xfId="859"/>
    <cellStyle name="쉼표 [0] 4 18 3 2 10" xfId="7146"/>
    <cellStyle name="쉼표 [0] 4 18 3 2 10 2" xfId="19387"/>
    <cellStyle name="쉼표 [0] 4 18 3 2 11" xfId="13101"/>
    <cellStyle name="쉼표 [0] 4 18 3 2 2" xfId="961"/>
    <cellStyle name="쉼표 [0] 4 18 3 2 2 2" xfId="1371"/>
    <cellStyle name="쉼표 [0] 4 18 3 2 2 2 2" xfId="2595"/>
    <cellStyle name="쉼표 [0] 4 18 3 2 2 2 2 2" xfId="2904"/>
    <cellStyle name="쉼표 [0] 4 18 3 2 2 2 2 2 2" xfId="7150"/>
    <cellStyle name="쉼표 [0] 4 18 3 2 2 2 2 2 2 2" xfId="19391"/>
    <cellStyle name="쉼표 [0] 4 18 3 2 2 2 2 2 3" xfId="15144"/>
    <cellStyle name="쉼표 [0] 4 18 3 2 2 2 2 3" xfId="4944"/>
    <cellStyle name="쉼표 [0] 4 18 3 2 2 2 2 3 2" xfId="7151"/>
    <cellStyle name="쉼표 [0] 4 18 3 2 2 2 2 3 2 2" xfId="19392"/>
    <cellStyle name="쉼표 [0] 4 18 3 2 2 2 2 3 3" xfId="17184"/>
    <cellStyle name="쉼표 [0] 4 18 3 2 2 2 2 4" xfId="7149"/>
    <cellStyle name="쉼표 [0] 4 18 3 2 2 2 2 4 2" xfId="19390"/>
    <cellStyle name="쉼표 [0] 4 18 3 2 2 2 2 5" xfId="14835"/>
    <cellStyle name="쉼표 [0] 4 18 3 2 2 2 3" xfId="2903"/>
    <cellStyle name="쉼표 [0] 4 18 3 2 2 2 3 2" xfId="7152"/>
    <cellStyle name="쉼표 [0] 4 18 3 2 2 2 3 2 2" xfId="19393"/>
    <cellStyle name="쉼표 [0] 4 18 3 2 2 2 3 3" xfId="15143"/>
    <cellStyle name="쉼표 [0] 4 18 3 2 2 2 4" xfId="4943"/>
    <cellStyle name="쉼표 [0] 4 18 3 2 2 2 4 2" xfId="7153"/>
    <cellStyle name="쉼표 [0] 4 18 3 2 2 2 4 2 2" xfId="19394"/>
    <cellStyle name="쉼표 [0] 4 18 3 2 2 2 4 3" xfId="17183"/>
    <cellStyle name="쉼표 [0] 4 18 3 2 2 2 5" xfId="7148"/>
    <cellStyle name="쉼표 [0] 4 18 3 2 2 2 5 2" xfId="19389"/>
    <cellStyle name="쉼표 [0] 4 18 3 2 2 2 6" xfId="13611"/>
    <cellStyle name="쉼표 [0] 4 18 3 2 2 3" xfId="1779"/>
    <cellStyle name="쉼표 [0] 4 18 3 2 2 3 2" xfId="2905"/>
    <cellStyle name="쉼표 [0] 4 18 3 2 2 3 2 2" xfId="7155"/>
    <cellStyle name="쉼표 [0] 4 18 3 2 2 3 2 2 2" xfId="19396"/>
    <cellStyle name="쉼표 [0] 4 18 3 2 2 3 2 3" xfId="15145"/>
    <cellStyle name="쉼표 [0] 4 18 3 2 2 3 3" xfId="4945"/>
    <cellStyle name="쉼표 [0] 4 18 3 2 2 3 3 2" xfId="7156"/>
    <cellStyle name="쉼표 [0] 4 18 3 2 2 3 3 2 2" xfId="19397"/>
    <cellStyle name="쉼표 [0] 4 18 3 2 2 3 3 3" xfId="17185"/>
    <cellStyle name="쉼표 [0] 4 18 3 2 2 3 4" xfId="7154"/>
    <cellStyle name="쉼표 [0] 4 18 3 2 2 3 4 2" xfId="19395"/>
    <cellStyle name="쉼표 [0] 4 18 3 2 2 3 5" xfId="14019"/>
    <cellStyle name="쉼표 [0] 4 18 3 2 2 4" xfId="2187"/>
    <cellStyle name="쉼표 [0] 4 18 3 2 2 4 2" xfId="2906"/>
    <cellStyle name="쉼표 [0] 4 18 3 2 2 4 2 2" xfId="7158"/>
    <cellStyle name="쉼표 [0] 4 18 3 2 2 4 2 2 2" xfId="19399"/>
    <cellStyle name="쉼표 [0] 4 18 3 2 2 4 2 3" xfId="15146"/>
    <cellStyle name="쉼표 [0] 4 18 3 2 2 4 3" xfId="4946"/>
    <cellStyle name="쉼표 [0] 4 18 3 2 2 4 3 2" xfId="7159"/>
    <cellStyle name="쉼표 [0] 4 18 3 2 2 4 3 2 2" xfId="19400"/>
    <cellStyle name="쉼표 [0] 4 18 3 2 2 4 3 3" xfId="17186"/>
    <cellStyle name="쉼표 [0] 4 18 3 2 2 4 4" xfId="7157"/>
    <cellStyle name="쉼표 [0] 4 18 3 2 2 4 4 2" xfId="19398"/>
    <cellStyle name="쉼표 [0] 4 18 3 2 2 4 5" xfId="14427"/>
    <cellStyle name="쉼표 [0] 4 18 3 2 2 5" xfId="2902"/>
    <cellStyle name="쉼표 [0] 4 18 3 2 2 5 2" xfId="7160"/>
    <cellStyle name="쉼표 [0] 4 18 3 2 2 5 2 2" xfId="19401"/>
    <cellStyle name="쉼표 [0] 4 18 3 2 2 5 3" xfId="15142"/>
    <cellStyle name="쉼표 [0] 4 18 3 2 2 6" xfId="4942"/>
    <cellStyle name="쉼표 [0] 4 18 3 2 2 6 2" xfId="7161"/>
    <cellStyle name="쉼표 [0] 4 18 3 2 2 6 2 2" xfId="19402"/>
    <cellStyle name="쉼표 [0] 4 18 3 2 2 6 3" xfId="17182"/>
    <cellStyle name="쉼표 [0] 4 18 3 2 2 7" xfId="7147"/>
    <cellStyle name="쉼표 [0] 4 18 3 2 2 7 2" xfId="19388"/>
    <cellStyle name="쉼표 [0] 4 18 3 2 2 8" xfId="13203"/>
    <cellStyle name="쉼표 [0] 4 18 3 2 3" xfId="1063"/>
    <cellStyle name="쉼표 [0] 4 18 3 2 3 2" xfId="1473"/>
    <cellStyle name="쉼표 [0] 4 18 3 2 3 2 2" xfId="2697"/>
    <cellStyle name="쉼표 [0] 4 18 3 2 3 2 2 2" xfId="2909"/>
    <cellStyle name="쉼표 [0] 4 18 3 2 3 2 2 2 2" xfId="7165"/>
    <cellStyle name="쉼표 [0] 4 18 3 2 3 2 2 2 2 2" xfId="19406"/>
    <cellStyle name="쉼표 [0] 4 18 3 2 3 2 2 2 3" xfId="15149"/>
    <cellStyle name="쉼표 [0] 4 18 3 2 3 2 2 3" xfId="4949"/>
    <cellStyle name="쉼표 [0] 4 18 3 2 3 2 2 3 2" xfId="7166"/>
    <cellStyle name="쉼표 [0] 4 18 3 2 3 2 2 3 2 2" xfId="19407"/>
    <cellStyle name="쉼표 [0] 4 18 3 2 3 2 2 3 3" xfId="17189"/>
    <cellStyle name="쉼표 [0] 4 18 3 2 3 2 2 4" xfId="7164"/>
    <cellStyle name="쉼표 [0] 4 18 3 2 3 2 2 4 2" xfId="19405"/>
    <cellStyle name="쉼표 [0] 4 18 3 2 3 2 2 5" xfId="14937"/>
    <cellStyle name="쉼표 [0] 4 18 3 2 3 2 3" xfId="2908"/>
    <cellStyle name="쉼표 [0] 4 18 3 2 3 2 3 2" xfId="7167"/>
    <cellStyle name="쉼표 [0] 4 18 3 2 3 2 3 2 2" xfId="19408"/>
    <cellStyle name="쉼표 [0] 4 18 3 2 3 2 3 3" xfId="15148"/>
    <cellStyle name="쉼표 [0] 4 18 3 2 3 2 4" xfId="4948"/>
    <cellStyle name="쉼표 [0] 4 18 3 2 3 2 4 2" xfId="7168"/>
    <cellStyle name="쉼표 [0] 4 18 3 2 3 2 4 2 2" xfId="19409"/>
    <cellStyle name="쉼표 [0] 4 18 3 2 3 2 4 3" xfId="17188"/>
    <cellStyle name="쉼표 [0] 4 18 3 2 3 2 5" xfId="7163"/>
    <cellStyle name="쉼표 [0] 4 18 3 2 3 2 5 2" xfId="19404"/>
    <cellStyle name="쉼표 [0] 4 18 3 2 3 2 6" xfId="13713"/>
    <cellStyle name="쉼표 [0] 4 18 3 2 3 3" xfId="1881"/>
    <cellStyle name="쉼표 [0] 4 18 3 2 3 3 2" xfId="2910"/>
    <cellStyle name="쉼표 [0] 4 18 3 2 3 3 2 2" xfId="7170"/>
    <cellStyle name="쉼표 [0] 4 18 3 2 3 3 2 2 2" xfId="19411"/>
    <cellStyle name="쉼표 [0] 4 18 3 2 3 3 2 3" xfId="15150"/>
    <cellStyle name="쉼표 [0] 4 18 3 2 3 3 3" xfId="4950"/>
    <cellStyle name="쉼표 [0] 4 18 3 2 3 3 3 2" xfId="7171"/>
    <cellStyle name="쉼표 [0] 4 18 3 2 3 3 3 2 2" xfId="19412"/>
    <cellStyle name="쉼표 [0] 4 18 3 2 3 3 3 3" xfId="17190"/>
    <cellStyle name="쉼표 [0] 4 18 3 2 3 3 4" xfId="7169"/>
    <cellStyle name="쉼표 [0] 4 18 3 2 3 3 4 2" xfId="19410"/>
    <cellStyle name="쉼표 [0] 4 18 3 2 3 3 5" xfId="14121"/>
    <cellStyle name="쉼표 [0] 4 18 3 2 3 4" xfId="2289"/>
    <cellStyle name="쉼표 [0] 4 18 3 2 3 4 2" xfId="2911"/>
    <cellStyle name="쉼표 [0] 4 18 3 2 3 4 2 2" xfId="7173"/>
    <cellStyle name="쉼표 [0] 4 18 3 2 3 4 2 2 2" xfId="19414"/>
    <cellStyle name="쉼표 [0] 4 18 3 2 3 4 2 3" xfId="15151"/>
    <cellStyle name="쉼표 [0] 4 18 3 2 3 4 3" xfId="4951"/>
    <cellStyle name="쉼표 [0] 4 18 3 2 3 4 3 2" xfId="7174"/>
    <cellStyle name="쉼표 [0] 4 18 3 2 3 4 3 2 2" xfId="19415"/>
    <cellStyle name="쉼표 [0] 4 18 3 2 3 4 3 3" xfId="17191"/>
    <cellStyle name="쉼표 [0] 4 18 3 2 3 4 4" xfId="7172"/>
    <cellStyle name="쉼표 [0] 4 18 3 2 3 4 4 2" xfId="19413"/>
    <cellStyle name="쉼표 [0] 4 18 3 2 3 4 5" xfId="14529"/>
    <cellStyle name="쉼표 [0] 4 18 3 2 3 5" xfId="2907"/>
    <cellStyle name="쉼표 [0] 4 18 3 2 3 5 2" xfId="7175"/>
    <cellStyle name="쉼표 [0] 4 18 3 2 3 5 2 2" xfId="19416"/>
    <cellStyle name="쉼표 [0] 4 18 3 2 3 5 3" xfId="15147"/>
    <cellStyle name="쉼표 [0] 4 18 3 2 3 6" xfId="4947"/>
    <cellStyle name="쉼표 [0] 4 18 3 2 3 6 2" xfId="7176"/>
    <cellStyle name="쉼표 [0] 4 18 3 2 3 6 2 2" xfId="19417"/>
    <cellStyle name="쉼표 [0] 4 18 3 2 3 6 3" xfId="17187"/>
    <cellStyle name="쉼표 [0] 4 18 3 2 3 7" xfId="7162"/>
    <cellStyle name="쉼표 [0] 4 18 3 2 3 7 2" xfId="19403"/>
    <cellStyle name="쉼표 [0] 4 18 3 2 3 8" xfId="13305"/>
    <cellStyle name="쉼표 [0] 4 18 3 2 4" xfId="1166"/>
    <cellStyle name="쉼표 [0] 4 18 3 2 4 2" xfId="1575"/>
    <cellStyle name="쉼표 [0] 4 18 3 2 4 2 2" xfId="2799"/>
    <cellStyle name="쉼표 [0] 4 18 3 2 4 2 2 2" xfId="2914"/>
    <cellStyle name="쉼표 [0] 4 18 3 2 4 2 2 2 2" xfId="7180"/>
    <cellStyle name="쉼표 [0] 4 18 3 2 4 2 2 2 2 2" xfId="19421"/>
    <cellStyle name="쉼표 [0] 4 18 3 2 4 2 2 2 3" xfId="15154"/>
    <cellStyle name="쉼표 [0] 4 18 3 2 4 2 2 3" xfId="4954"/>
    <cellStyle name="쉼표 [0] 4 18 3 2 4 2 2 3 2" xfId="7181"/>
    <cellStyle name="쉼표 [0] 4 18 3 2 4 2 2 3 2 2" xfId="19422"/>
    <cellStyle name="쉼표 [0] 4 18 3 2 4 2 2 3 3" xfId="17194"/>
    <cellStyle name="쉼표 [0] 4 18 3 2 4 2 2 4" xfId="7179"/>
    <cellStyle name="쉼표 [0] 4 18 3 2 4 2 2 4 2" xfId="19420"/>
    <cellStyle name="쉼표 [0] 4 18 3 2 4 2 2 5" xfId="15039"/>
    <cellStyle name="쉼표 [0] 4 18 3 2 4 2 3" xfId="2913"/>
    <cellStyle name="쉼표 [0] 4 18 3 2 4 2 3 2" xfId="7182"/>
    <cellStyle name="쉼표 [0] 4 18 3 2 4 2 3 2 2" xfId="19423"/>
    <cellStyle name="쉼표 [0] 4 18 3 2 4 2 3 3" xfId="15153"/>
    <cellStyle name="쉼표 [0] 4 18 3 2 4 2 4" xfId="4953"/>
    <cellStyle name="쉼표 [0] 4 18 3 2 4 2 4 2" xfId="7183"/>
    <cellStyle name="쉼표 [0] 4 18 3 2 4 2 4 2 2" xfId="19424"/>
    <cellStyle name="쉼표 [0] 4 18 3 2 4 2 4 3" xfId="17193"/>
    <cellStyle name="쉼표 [0] 4 18 3 2 4 2 5" xfId="7178"/>
    <cellStyle name="쉼표 [0] 4 18 3 2 4 2 5 2" xfId="19419"/>
    <cellStyle name="쉼표 [0] 4 18 3 2 4 2 6" xfId="13815"/>
    <cellStyle name="쉼표 [0] 4 18 3 2 4 3" xfId="1983"/>
    <cellStyle name="쉼표 [0] 4 18 3 2 4 3 2" xfId="2915"/>
    <cellStyle name="쉼표 [0] 4 18 3 2 4 3 2 2" xfId="7185"/>
    <cellStyle name="쉼표 [0] 4 18 3 2 4 3 2 2 2" xfId="19426"/>
    <cellStyle name="쉼표 [0] 4 18 3 2 4 3 2 3" xfId="15155"/>
    <cellStyle name="쉼표 [0] 4 18 3 2 4 3 3" xfId="4955"/>
    <cellStyle name="쉼표 [0] 4 18 3 2 4 3 3 2" xfId="7186"/>
    <cellStyle name="쉼표 [0] 4 18 3 2 4 3 3 2 2" xfId="19427"/>
    <cellStyle name="쉼표 [0] 4 18 3 2 4 3 3 3" xfId="17195"/>
    <cellStyle name="쉼표 [0] 4 18 3 2 4 3 4" xfId="7184"/>
    <cellStyle name="쉼표 [0] 4 18 3 2 4 3 4 2" xfId="19425"/>
    <cellStyle name="쉼표 [0] 4 18 3 2 4 3 5" xfId="14223"/>
    <cellStyle name="쉼표 [0] 4 18 3 2 4 4" xfId="2391"/>
    <cellStyle name="쉼표 [0] 4 18 3 2 4 4 2" xfId="2916"/>
    <cellStyle name="쉼표 [0] 4 18 3 2 4 4 2 2" xfId="7188"/>
    <cellStyle name="쉼표 [0] 4 18 3 2 4 4 2 2 2" xfId="19429"/>
    <cellStyle name="쉼표 [0] 4 18 3 2 4 4 2 3" xfId="15156"/>
    <cellStyle name="쉼표 [0] 4 18 3 2 4 4 3" xfId="4956"/>
    <cellStyle name="쉼표 [0] 4 18 3 2 4 4 3 2" xfId="7189"/>
    <cellStyle name="쉼표 [0] 4 18 3 2 4 4 3 2 2" xfId="19430"/>
    <cellStyle name="쉼표 [0] 4 18 3 2 4 4 3 3" xfId="17196"/>
    <cellStyle name="쉼표 [0] 4 18 3 2 4 4 4" xfId="7187"/>
    <cellStyle name="쉼표 [0] 4 18 3 2 4 4 4 2" xfId="19428"/>
    <cellStyle name="쉼표 [0] 4 18 3 2 4 4 5" xfId="14631"/>
    <cellStyle name="쉼표 [0] 4 18 3 2 4 5" xfId="2912"/>
    <cellStyle name="쉼표 [0] 4 18 3 2 4 5 2" xfId="7190"/>
    <cellStyle name="쉼표 [0] 4 18 3 2 4 5 2 2" xfId="19431"/>
    <cellStyle name="쉼표 [0] 4 18 3 2 4 5 3" xfId="15152"/>
    <cellStyle name="쉼표 [0] 4 18 3 2 4 6" xfId="4952"/>
    <cellStyle name="쉼표 [0] 4 18 3 2 4 6 2" xfId="7191"/>
    <cellStyle name="쉼표 [0] 4 18 3 2 4 6 2 2" xfId="19432"/>
    <cellStyle name="쉼표 [0] 4 18 3 2 4 6 3" xfId="17192"/>
    <cellStyle name="쉼표 [0] 4 18 3 2 4 7" xfId="7177"/>
    <cellStyle name="쉼표 [0] 4 18 3 2 4 7 2" xfId="19418"/>
    <cellStyle name="쉼표 [0] 4 18 3 2 4 8" xfId="13407"/>
    <cellStyle name="쉼표 [0] 4 18 3 2 5" xfId="1269"/>
    <cellStyle name="쉼표 [0] 4 18 3 2 5 2" xfId="2493"/>
    <cellStyle name="쉼표 [0] 4 18 3 2 5 2 2" xfId="2918"/>
    <cellStyle name="쉼표 [0] 4 18 3 2 5 2 2 2" xfId="7194"/>
    <cellStyle name="쉼표 [0] 4 18 3 2 5 2 2 2 2" xfId="19435"/>
    <cellStyle name="쉼표 [0] 4 18 3 2 5 2 2 3" xfId="15158"/>
    <cellStyle name="쉼표 [0] 4 18 3 2 5 2 3" xfId="4958"/>
    <cellStyle name="쉼표 [0] 4 18 3 2 5 2 3 2" xfId="7195"/>
    <cellStyle name="쉼표 [0] 4 18 3 2 5 2 3 2 2" xfId="19436"/>
    <cellStyle name="쉼표 [0] 4 18 3 2 5 2 3 3" xfId="17198"/>
    <cellStyle name="쉼표 [0] 4 18 3 2 5 2 4" xfId="7193"/>
    <cellStyle name="쉼표 [0] 4 18 3 2 5 2 4 2" xfId="19434"/>
    <cellStyle name="쉼표 [0] 4 18 3 2 5 2 5" xfId="14733"/>
    <cellStyle name="쉼표 [0] 4 18 3 2 5 3" xfId="2917"/>
    <cellStyle name="쉼표 [0] 4 18 3 2 5 3 2" xfId="7196"/>
    <cellStyle name="쉼표 [0] 4 18 3 2 5 3 2 2" xfId="19437"/>
    <cellStyle name="쉼표 [0] 4 18 3 2 5 3 3" xfId="15157"/>
    <cellStyle name="쉼표 [0] 4 18 3 2 5 4" xfId="4957"/>
    <cellStyle name="쉼표 [0] 4 18 3 2 5 4 2" xfId="7197"/>
    <cellStyle name="쉼표 [0] 4 18 3 2 5 4 2 2" xfId="19438"/>
    <cellStyle name="쉼표 [0] 4 18 3 2 5 4 3" xfId="17197"/>
    <cellStyle name="쉼표 [0] 4 18 3 2 5 5" xfId="7192"/>
    <cellStyle name="쉼표 [0] 4 18 3 2 5 5 2" xfId="19433"/>
    <cellStyle name="쉼표 [0] 4 18 3 2 5 6" xfId="13509"/>
    <cellStyle name="쉼표 [0] 4 18 3 2 6" xfId="1677"/>
    <cellStyle name="쉼표 [0] 4 18 3 2 6 2" xfId="2919"/>
    <cellStyle name="쉼표 [0] 4 18 3 2 6 2 2" xfId="7199"/>
    <cellStyle name="쉼표 [0] 4 18 3 2 6 2 2 2" xfId="19440"/>
    <cellStyle name="쉼표 [0] 4 18 3 2 6 2 3" xfId="15159"/>
    <cellStyle name="쉼표 [0] 4 18 3 2 6 3" xfId="4959"/>
    <cellStyle name="쉼표 [0] 4 18 3 2 6 3 2" xfId="7200"/>
    <cellStyle name="쉼표 [0] 4 18 3 2 6 3 2 2" xfId="19441"/>
    <cellStyle name="쉼표 [0] 4 18 3 2 6 3 3" xfId="17199"/>
    <cellStyle name="쉼표 [0] 4 18 3 2 6 4" xfId="7198"/>
    <cellStyle name="쉼표 [0] 4 18 3 2 6 4 2" xfId="19439"/>
    <cellStyle name="쉼표 [0] 4 18 3 2 6 5" xfId="13917"/>
    <cellStyle name="쉼표 [0] 4 18 3 2 7" xfId="2085"/>
    <cellStyle name="쉼표 [0] 4 18 3 2 7 2" xfId="2920"/>
    <cellStyle name="쉼표 [0] 4 18 3 2 7 2 2" xfId="7202"/>
    <cellStyle name="쉼표 [0] 4 18 3 2 7 2 2 2" xfId="19443"/>
    <cellStyle name="쉼표 [0] 4 18 3 2 7 2 3" xfId="15160"/>
    <cellStyle name="쉼표 [0] 4 18 3 2 7 3" xfId="4960"/>
    <cellStyle name="쉼표 [0] 4 18 3 2 7 3 2" xfId="7203"/>
    <cellStyle name="쉼표 [0] 4 18 3 2 7 3 2 2" xfId="19444"/>
    <cellStyle name="쉼표 [0] 4 18 3 2 7 3 3" xfId="17200"/>
    <cellStyle name="쉼표 [0] 4 18 3 2 7 4" xfId="7201"/>
    <cellStyle name="쉼표 [0] 4 18 3 2 7 4 2" xfId="19442"/>
    <cellStyle name="쉼표 [0] 4 18 3 2 7 5" xfId="14325"/>
    <cellStyle name="쉼표 [0] 4 18 3 2 8" xfId="2901"/>
    <cellStyle name="쉼표 [0] 4 18 3 2 8 2" xfId="7204"/>
    <cellStyle name="쉼표 [0] 4 18 3 2 8 2 2" xfId="19445"/>
    <cellStyle name="쉼표 [0] 4 18 3 2 8 3" xfId="15141"/>
    <cellStyle name="쉼표 [0] 4 18 3 2 9" xfId="4941"/>
    <cellStyle name="쉼표 [0] 4 18 3 2 9 2" xfId="7205"/>
    <cellStyle name="쉼표 [0] 4 18 3 2 9 2 2" xfId="19446"/>
    <cellStyle name="쉼표 [0] 4 18 3 2 9 3" xfId="17181"/>
    <cellStyle name="쉼표 [0] 4 18 3 3" xfId="911"/>
    <cellStyle name="쉼표 [0] 4 18 3 3 2" xfId="1321"/>
    <cellStyle name="쉼표 [0] 4 18 3 3 2 2" xfId="2545"/>
    <cellStyle name="쉼표 [0] 4 18 3 3 2 2 2" xfId="2923"/>
    <cellStyle name="쉼표 [0] 4 18 3 3 2 2 2 2" xfId="7209"/>
    <cellStyle name="쉼표 [0] 4 18 3 3 2 2 2 2 2" xfId="19450"/>
    <cellStyle name="쉼표 [0] 4 18 3 3 2 2 2 3" xfId="15163"/>
    <cellStyle name="쉼표 [0] 4 18 3 3 2 2 3" xfId="4963"/>
    <cellStyle name="쉼표 [0] 4 18 3 3 2 2 3 2" xfId="7210"/>
    <cellStyle name="쉼표 [0] 4 18 3 3 2 2 3 2 2" xfId="19451"/>
    <cellStyle name="쉼표 [0] 4 18 3 3 2 2 3 3" xfId="17203"/>
    <cellStyle name="쉼표 [0] 4 18 3 3 2 2 4" xfId="7208"/>
    <cellStyle name="쉼표 [0] 4 18 3 3 2 2 4 2" xfId="19449"/>
    <cellStyle name="쉼표 [0] 4 18 3 3 2 2 5" xfId="14785"/>
    <cellStyle name="쉼표 [0] 4 18 3 3 2 3" xfId="2922"/>
    <cellStyle name="쉼표 [0] 4 18 3 3 2 3 2" xfId="7211"/>
    <cellStyle name="쉼표 [0] 4 18 3 3 2 3 2 2" xfId="19452"/>
    <cellStyle name="쉼표 [0] 4 18 3 3 2 3 3" xfId="15162"/>
    <cellStyle name="쉼표 [0] 4 18 3 3 2 4" xfId="4962"/>
    <cellStyle name="쉼표 [0] 4 18 3 3 2 4 2" xfId="7212"/>
    <cellStyle name="쉼표 [0] 4 18 3 3 2 4 2 2" xfId="19453"/>
    <cellStyle name="쉼표 [0] 4 18 3 3 2 4 3" xfId="17202"/>
    <cellStyle name="쉼표 [0] 4 18 3 3 2 5" xfId="7207"/>
    <cellStyle name="쉼표 [0] 4 18 3 3 2 5 2" xfId="19448"/>
    <cellStyle name="쉼표 [0] 4 18 3 3 2 6" xfId="13561"/>
    <cellStyle name="쉼표 [0] 4 18 3 3 3" xfId="1729"/>
    <cellStyle name="쉼표 [0] 4 18 3 3 3 2" xfId="2924"/>
    <cellStyle name="쉼표 [0] 4 18 3 3 3 2 2" xfId="7214"/>
    <cellStyle name="쉼표 [0] 4 18 3 3 3 2 2 2" xfId="19455"/>
    <cellStyle name="쉼표 [0] 4 18 3 3 3 2 3" xfId="15164"/>
    <cellStyle name="쉼표 [0] 4 18 3 3 3 3" xfId="4964"/>
    <cellStyle name="쉼표 [0] 4 18 3 3 3 3 2" xfId="7215"/>
    <cellStyle name="쉼표 [0] 4 18 3 3 3 3 2 2" xfId="19456"/>
    <cellStyle name="쉼표 [0] 4 18 3 3 3 3 3" xfId="17204"/>
    <cellStyle name="쉼표 [0] 4 18 3 3 3 4" xfId="7213"/>
    <cellStyle name="쉼표 [0] 4 18 3 3 3 4 2" xfId="19454"/>
    <cellStyle name="쉼표 [0] 4 18 3 3 3 5" xfId="13969"/>
    <cellStyle name="쉼표 [0] 4 18 3 3 4" xfId="2137"/>
    <cellStyle name="쉼표 [0] 4 18 3 3 4 2" xfId="2925"/>
    <cellStyle name="쉼표 [0] 4 18 3 3 4 2 2" xfId="7217"/>
    <cellStyle name="쉼표 [0] 4 18 3 3 4 2 2 2" xfId="19458"/>
    <cellStyle name="쉼표 [0] 4 18 3 3 4 2 3" xfId="15165"/>
    <cellStyle name="쉼표 [0] 4 18 3 3 4 3" xfId="4965"/>
    <cellStyle name="쉼표 [0] 4 18 3 3 4 3 2" xfId="7218"/>
    <cellStyle name="쉼표 [0] 4 18 3 3 4 3 2 2" xfId="19459"/>
    <cellStyle name="쉼표 [0] 4 18 3 3 4 3 3" xfId="17205"/>
    <cellStyle name="쉼표 [0] 4 18 3 3 4 4" xfId="7216"/>
    <cellStyle name="쉼표 [0] 4 18 3 3 4 4 2" xfId="19457"/>
    <cellStyle name="쉼표 [0] 4 18 3 3 4 5" xfId="14377"/>
    <cellStyle name="쉼표 [0] 4 18 3 3 5" xfId="2921"/>
    <cellStyle name="쉼표 [0] 4 18 3 3 5 2" xfId="7219"/>
    <cellStyle name="쉼표 [0] 4 18 3 3 5 2 2" xfId="19460"/>
    <cellStyle name="쉼표 [0] 4 18 3 3 5 3" xfId="15161"/>
    <cellStyle name="쉼표 [0] 4 18 3 3 6" xfId="4961"/>
    <cellStyle name="쉼표 [0] 4 18 3 3 6 2" xfId="7220"/>
    <cellStyle name="쉼표 [0] 4 18 3 3 6 2 2" xfId="19461"/>
    <cellStyle name="쉼표 [0] 4 18 3 3 6 3" xfId="17201"/>
    <cellStyle name="쉼표 [0] 4 18 3 3 7" xfId="7206"/>
    <cellStyle name="쉼표 [0] 4 18 3 3 7 2" xfId="19447"/>
    <cellStyle name="쉼표 [0] 4 18 3 3 8" xfId="13153"/>
    <cellStyle name="쉼표 [0] 4 18 3 4" xfId="1013"/>
    <cellStyle name="쉼표 [0] 4 18 3 4 2" xfId="1423"/>
    <cellStyle name="쉼표 [0] 4 18 3 4 2 2" xfId="2647"/>
    <cellStyle name="쉼표 [0] 4 18 3 4 2 2 2" xfId="2928"/>
    <cellStyle name="쉼표 [0] 4 18 3 4 2 2 2 2" xfId="7224"/>
    <cellStyle name="쉼표 [0] 4 18 3 4 2 2 2 2 2" xfId="19465"/>
    <cellStyle name="쉼표 [0] 4 18 3 4 2 2 2 3" xfId="15168"/>
    <cellStyle name="쉼표 [0] 4 18 3 4 2 2 3" xfId="4968"/>
    <cellStyle name="쉼표 [0] 4 18 3 4 2 2 3 2" xfId="7225"/>
    <cellStyle name="쉼표 [0] 4 18 3 4 2 2 3 2 2" xfId="19466"/>
    <cellStyle name="쉼표 [0] 4 18 3 4 2 2 3 3" xfId="17208"/>
    <cellStyle name="쉼표 [0] 4 18 3 4 2 2 4" xfId="7223"/>
    <cellStyle name="쉼표 [0] 4 18 3 4 2 2 4 2" xfId="19464"/>
    <cellStyle name="쉼표 [0] 4 18 3 4 2 2 5" xfId="14887"/>
    <cellStyle name="쉼표 [0] 4 18 3 4 2 3" xfId="2927"/>
    <cellStyle name="쉼표 [0] 4 18 3 4 2 3 2" xfId="7226"/>
    <cellStyle name="쉼표 [0] 4 18 3 4 2 3 2 2" xfId="19467"/>
    <cellStyle name="쉼표 [0] 4 18 3 4 2 3 3" xfId="15167"/>
    <cellStyle name="쉼표 [0] 4 18 3 4 2 4" xfId="4967"/>
    <cellStyle name="쉼표 [0] 4 18 3 4 2 4 2" xfId="7227"/>
    <cellStyle name="쉼표 [0] 4 18 3 4 2 4 2 2" xfId="19468"/>
    <cellStyle name="쉼표 [0] 4 18 3 4 2 4 3" xfId="17207"/>
    <cellStyle name="쉼표 [0] 4 18 3 4 2 5" xfId="7222"/>
    <cellStyle name="쉼표 [0] 4 18 3 4 2 5 2" xfId="19463"/>
    <cellStyle name="쉼표 [0] 4 18 3 4 2 6" xfId="13663"/>
    <cellStyle name="쉼표 [0] 4 18 3 4 3" xfId="1831"/>
    <cellStyle name="쉼표 [0] 4 18 3 4 3 2" xfId="2929"/>
    <cellStyle name="쉼표 [0] 4 18 3 4 3 2 2" xfId="7229"/>
    <cellStyle name="쉼표 [0] 4 18 3 4 3 2 2 2" xfId="19470"/>
    <cellStyle name="쉼표 [0] 4 18 3 4 3 2 3" xfId="15169"/>
    <cellStyle name="쉼표 [0] 4 18 3 4 3 3" xfId="4969"/>
    <cellStyle name="쉼표 [0] 4 18 3 4 3 3 2" xfId="7230"/>
    <cellStyle name="쉼표 [0] 4 18 3 4 3 3 2 2" xfId="19471"/>
    <cellStyle name="쉼표 [0] 4 18 3 4 3 3 3" xfId="17209"/>
    <cellStyle name="쉼표 [0] 4 18 3 4 3 4" xfId="7228"/>
    <cellStyle name="쉼표 [0] 4 18 3 4 3 4 2" xfId="19469"/>
    <cellStyle name="쉼표 [0] 4 18 3 4 3 5" xfId="14071"/>
    <cellStyle name="쉼표 [0] 4 18 3 4 4" xfId="2239"/>
    <cellStyle name="쉼표 [0] 4 18 3 4 4 2" xfId="2930"/>
    <cellStyle name="쉼표 [0] 4 18 3 4 4 2 2" xfId="7232"/>
    <cellStyle name="쉼표 [0] 4 18 3 4 4 2 2 2" xfId="19473"/>
    <cellStyle name="쉼표 [0] 4 18 3 4 4 2 3" xfId="15170"/>
    <cellStyle name="쉼표 [0] 4 18 3 4 4 3" xfId="4970"/>
    <cellStyle name="쉼표 [0] 4 18 3 4 4 3 2" xfId="7233"/>
    <cellStyle name="쉼표 [0] 4 18 3 4 4 3 2 2" xfId="19474"/>
    <cellStyle name="쉼표 [0] 4 18 3 4 4 3 3" xfId="17210"/>
    <cellStyle name="쉼표 [0] 4 18 3 4 4 4" xfId="7231"/>
    <cellStyle name="쉼표 [0] 4 18 3 4 4 4 2" xfId="19472"/>
    <cellStyle name="쉼표 [0] 4 18 3 4 4 5" xfId="14479"/>
    <cellStyle name="쉼표 [0] 4 18 3 4 5" xfId="2926"/>
    <cellStyle name="쉼표 [0] 4 18 3 4 5 2" xfId="7234"/>
    <cellStyle name="쉼표 [0] 4 18 3 4 5 2 2" xfId="19475"/>
    <cellStyle name="쉼표 [0] 4 18 3 4 5 3" xfId="15166"/>
    <cellStyle name="쉼표 [0] 4 18 3 4 6" xfId="4966"/>
    <cellStyle name="쉼표 [0] 4 18 3 4 6 2" xfId="7235"/>
    <cellStyle name="쉼표 [0] 4 18 3 4 6 2 2" xfId="19476"/>
    <cellStyle name="쉼표 [0] 4 18 3 4 6 3" xfId="17206"/>
    <cellStyle name="쉼표 [0] 4 18 3 4 7" xfId="7221"/>
    <cellStyle name="쉼표 [0] 4 18 3 4 7 2" xfId="19462"/>
    <cellStyle name="쉼표 [0] 4 18 3 4 8" xfId="13255"/>
    <cellStyle name="쉼표 [0] 4 18 3 5" xfId="1116"/>
    <cellStyle name="쉼표 [0] 4 18 3 5 2" xfId="1525"/>
    <cellStyle name="쉼표 [0] 4 18 3 5 2 2" xfId="2749"/>
    <cellStyle name="쉼표 [0] 4 18 3 5 2 2 2" xfId="2933"/>
    <cellStyle name="쉼표 [0] 4 18 3 5 2 2 2 2" xfId="7239"/>
    <cellStyle name="쉼표 [0] 4 18 3 5 2 2 2 2 2" xfId="19480"/>
    <cellStyle name="쉼표 [0] 4 18 3 5 2 2 2 3" xfId="15173"/>
    <cellStyle name="쉼표 [0] 4 18 3 5 2 2 3" xfId="4973"/>
    <cellStyle name="쉼표 [0] 4 18 3 5 2 2 3 2" xfId="7240"/>
    <cellStyle name="쉼표 [0] 4 18 3 5 2 2 3 2 2" xfId="19481"/>
    <cellStyle name="쉼표 [0] 4 18 3 5 2 2 3 3" xfId="17213"/>
    <cellStyle name="쉼표 [0] 4 18 3 5 2 2 4" xfId="7238"/>
    <cellStyle name="쉼표 [0] 4 18 3 5 2 2 4 2" xfId="19479"/>
    <cellStyle name="쉼표 [0] 4 18 3 5 2 2 5" xfId="14989"/>
    <cellStyle name="쉼표 [0] 4 18 3 5 2 3" xfId="2932"/>
    <cellStyle name="쉼표 [0] 4 18 3 5 2 3 2" xfId="7241"/>
    <cellStyle name="쉼표 [0] 4 18 3 5 2 3 2 2" xfId="19482"/>
    <cellStyle name="쉼표 [0] 4 18 3 5 2 3 3" xfId="15172"/>
    <cellStyle name="쉼표 [0] 4 18 3 5 2 4" xfId="4972"/>
    <cellStyle name="쉼표 [0] 4 18 3 5 2 4 2" xfId="7242"/>
    <cellStyle name="쉼표 [0] 4 18 3 5 2 4 2 2" xfId="19483"/>
    <cellStyle name="쉼표 [0] 4 18 3 5 2 4 3" xfId="17212"/>
    <cellStyle name="쉼표 [0] 4 18 3 5 2 5" xfId="7237"/>
    <cellStyle name="쉼표 [0] 4 18 3 5 2 5 2" xfId="19478"/>
    <cellStyle name="쉼표 [0] 4 18 3 5 2 6" xfId="13765"/>
    <cellStyle name="쉼표 [0] 4 18 3 5 3" xfId="1933"/>
    <cellStyle name="쉼표 [0] 4 18 3 5 3 2" xfId="2934"/>
    <cellStyle name="쉼표 [0] 4 18 3 5 3 2 2" xfId="7244"/>
    <cellStyle name="쉼표 [0] 4 18 3 5 3 2 2 2" xfId="19485"/>
    <cellStyle name="쉼표 [0] 4 18 3 5 3 2 3" xfId="15174"/>
    <cellStyle name="쉼표 [0] 4 18 3 5 3 3" xfId="4974"/>
    <cellStyle name="쉼표 [0] 4 18 3 5 3 3 2" xfId="7245"/>
    <cellStyle name="쉼표 [0] 4 18 3 5 3 3 2 2" xfId="19486"/>
    <cellStyle name="쉼표 [0] 4 18 3 5 3 3 3" xfId="17214"/>
    <cellStyle name="쉼표 [0] 4 18 3 5 3 4" xfId="7243"/>
    <cellStyle name="쉼표 [0] 4 18 3 5 3 4 2" xfId="19484"/>
    <cellStyle name="쉼표 [0] 4 18 3 5 3 5" xfId="14173"/>
    <cellStyle name="쉼표 [0] 4 18 3 5 4" xfId="2341"/>
    <cellStyle name="쉼표 [0] 4 18 3 5 4 2" xfId="2935"/>
    <cellStyle name="쉼표 [0] 4 18 3 5 4 2 2" xfId="7247"/>
    <cellStyle name="쉼표 [0] 4 18 3 5 4 2 2 2" xfId="19488"/>
    <cellStyle name="쉼표 [0] 4 18 3 5 4 2 3" xfId="15175"/>
    <cellStyle name="쉼표 [0] 4 18 3 5 4 3" xfId="4975"/>
    <cellStyle name="쉼표 [0] 4 18 3 5 4 3 2" xfId="7248"/>
    <cellStyle name="쉼표 [0] 4 18 3 5 4 3 2 2" xfId="19489"/>
    <cellStyle name="쉼표 [0] 4 18 3 5 4 3 3" xfId="17215"/>
    <cellStyle name="쉼표 [0] 4 18 3 5 4 4" xfId="7246"/>
    <cellStyle name="쉼표 [0] 4 18 3 5 4 4 2" xfId="19487"/>
    <cellStyle name="쉼표 [0] 4 18 3 5 4 5" xfId="14581"/>
    <cellStyle name="쉼표 [0] 4 18 3 5 5" xfId="2931"/>
    <cellStyle name="쉼표 [0] 4 18 3 5 5 2" xfId="7249"/>
    <cellStyle name="쉼표 [0] 4 18 3 5 5 2 2" xfId="19490"/>
    <cellStyle name="쉼표 [0] 4 18 3 5 5 3" xfId="15171"/>
    <cellStyle name="쉼표 [0] 4 18 3 5 6" xfId="4971"/>
    <cellStyle name="쉼표 [0] 4 18 3 5 6 2" xfId="7250"/>
    <cellStyle name="쉼표 [0] 4 18 3 5 6 2 2" xfId="19491"/>
    <cellStyle name="쉼표 [0] 4 18 3 5 6 3" xfId="17211"/>
    <cellStyle name="쉼표 [0] 4 18 3 5 7" xfId="7236"/>
    <cellStyle name="쉼표 [0] 4 18 3 5 7 2" xfId="19477"/>
    <cellStyle name="쉼표 [0] 4 18 3 5 8" xfId="13357"/>
    <cellStyle name="쉼표 [0] 4 18 3 6" xfId="1219"/>
    <cellStyle name="쉼표 [0] 4 18 3 6 2" xfId="2443"/>
    <cellStyle name="쉼표 [0] 4 18 3 6 2 2" xfId="2937"/>
    <cellStyle name="쉼표 [0] 4 18 3 6 2 2 2" xfId="7253"/>
    <cellStyle name="쉼표 [0] 4 18 3 6 2 2 2 2" xfId="19494"/>
    <cellStyle name="쉼표 [0] 4 18 3 6 2 2 3" xfId="15177"/>
    <cellStyle name="쉼표 [0] 4 18 3 6 2 3" xfId="4977"/>
    <cellStyle name="쉼표 [0] 4 18 3 6 2 3 2" xfId="7254"/>
    <cellStyle name="쉼표 [0] 4 18 3 6 2 3 2 2" xfId="19495"/>
    <cellStyle name="쉼표 [0] 4 18 3 6 2 3 3" xfId="17217"/>
    <cellStyle name="쉼표 [0] 4 18 3 6 2 4" xfId="7252"/>
    <cellStyle name="쉼표 [0] 4 18 3 6 2 4 2" xfId="19493"/>
    <cellStyle name="쉼표 [0] 4 18 3 6 2 5" xfId="14683"/>
    <cellStyle name="쉼표 [0] 4 18 3 6 3" xfId="2936"/>
    <cellStyle name="쉼표 [0] 4 18 3 6 3 2" xfId="7255"/>
    <cellStyle name="쉼표 [0] 4 18 3 6 3 2 2" xfId="19496"/>
    <cellStyle name="쉼표 [0] 4 18 3 6 3 3" xfId="15176"/>
    <cellStyle name="쉼표 [0] 4 18 3 6 4" xfId="4976"/>
    <cellStyle name="쉼표 [0] 4 18 3 6 4 2" xfId="7256"/>
    <cellStyle name="쉼표 [0] 4 18 3 6 4 2 2" xfId="19497"/>
    <cellStyle name="쉼표 [0] 4 18 3 6 4 3" xfId="17216"/>
    <cellStyle name="쉼표 [0] 4 18 3 6 5" xfId="7251"/>
    <cellStyle name="쉼표 [0] 4 18 3 6 5 2" xfId="19492"/>
    <cellStyle name="쉼표 [0] 4 18 3 6 6" xfId="13459"/>
    <cellStyle name="쉼표 [0] 4 18 3 7" xfId="1627"/>
    <cellStyle name="쉼표 [0] 4 18 3 7 2" xfId="2938"/>
    <cellStyle name="쉼표 [0] 4 18 3 7 2 2" xfId="7258"/>
    <cellStyle name="쉼표 [0] 4 18 3 7 2 2 2" xfId="19499"/>
    <cellStyle name="쉼표 [0] 4 18 3 7 2 3" xfId="15178"/>
    <cellStyle name="쉼표 [0] 4 18 3 7 3" xfId="4978"/>
    <cellStyle name="쉼표 [0] 4 18 3 7 3 2" xfId="7259"/>
    <cellStyle name="쉼표 [0] 4 18 3 7 3 2 2" xfId="19500"/>
    <cellStyle name="쉼표 [0] 4 18 3 7 3 3" xfId="17218"/>
    <cellStyle name="쉼표 [0] 4 18 3 7 4" xfId="7257"/>
    <cellStyle name="쉼표 [0] 4 18 3 7 4 2" xfId="19498"/>
    <cellStyle name="쉼표 [0] 4 18 3 7 5" xfId="13867"/>
    <cellStyle name="쉼표 [0] 4 18 3 8" xfId="2035"/>
    <cellStyle name="쉼표 [0] 4 18 3 8 2" xfId="2939"/>
    <cellStyle name="쉼표 [0] 4 18 3 8 2 2" xfId="7261"/>
    <cellStyle name="쉼표 [0] 4 18 3 8 2 2 2" xfId="19502"/>
    <cellStyle name="쉼표 [0] 4 18 3 8 2 3" xfId="15179"/>
    <cellStyle name="쉼표 [0] 4 18 3 8 3" xfId="4979"/>
    <cellStyle name="쉼표 [0] 4 18 3 8 3 2" xfId="7262"/>
    <cellStyle name="쉼표 [0] 4 18 3 8 3 2 2" xfId="19503"/>
    <cellStyle name="쉼표 [0] 4 18 3 8 3 3" xfId="17219"/>
    <cellStyle name="쉼표 [0] 4 18 3 8 4" xfId="7260"/>
    <cellStyle name="쉼표 [0] 4 18 3 8 4 2" xfId="19501"/>
    <cellStyle name="쉼표 [0] 4 18 3 8 5" xfId="14275"/>
    <cellStyle name="쉼표 [0] 4 18 3 9" xfId="2900"/>
    <cellStyle name="쉼표 [0] 4 18 3 9 2" xfId="7263"/>
    <cellStyle name="쉼표 [0] 4 18 3 9 2 2" xfId="19504"/>
    <cellStyle name="쉼표 [0] 4 18 3 9 3" xfId="15140"/>
    <cellStyle name="쉼표 [0] 4 18 4" xfId="834"/>
    <cellStyle name="쉼표 [0] 4 18 4 10" xfId="7264"/>
    <cellStyle name="쉼표 [0] 4 18 4 10 2" xfId="19505"/>
    <cellStyle name="쉼표 [0] 4 18 4 11" xfId="13076"/>
    <cellStyle name="쉼표 [0] 4 18 4 2" xfId="936"/>
    <cellStyle name="쉼표 [0] 4 18 4 2 2" xfId="1346"/>
    <cellStyle name="쉼표 [0] 4 18 4 2 2 2" xfId="2570"/>
    <cellStyle name="쉼표 [0] 4 18 4 2 2 2 2" xfId="2943"/>
    <cellStyle name="쉼표 [0] 4 18 4 2 2 2 2 2" xfId="7268"/>
    <cellStyle name="쉼표 [0] 4 18 4 2 2 2 2 2 2" xfId="19509"/>
    <cellStyle name="쉼표 [0] 4 18 4 2 2 2 2 3" xfId="15183"/>
    <cellStyle name="쉼표 [0] 4 18 4 2 2 2 3" xfId="4983"/>
    <cellStyle name="쉼표 [0] 4 18 4 2 2 2 3 2" xfId="7269"/>
    <cellStyle name="쉼표 [0] 4 18 4 2 2 2 3 2 2" xfId="19510"/>
    <cellStyle name="쉼표 [0] 4 18 4 2 2 2 3 3" xfId="17223"/>
    <cellStyle name="쉼표 [0] 4 18 4 2 2 2 4" xfId="7267"/>
    <cellStyle name="쉼표 [0] 4 18 4 2 2 2 4 2" xfId="19508"/>
    <cellStyle name="쉼표 [0] 4 18 4 2 2 2 5" xfId="14810"/>
    <cellStyle name="쉼표 [0] 4 18 4 2 2 3" xfId="2942"/>
    <cellStyle name="쉼표 [0] 4 18 4 2 2 3 2" xfId="7270"/>
    <cellStyle name="쉼표 [0] 4 18 4 2 2 3 2 2" xfId="19511"/>
    <cellStyle name="쉼표 [0] 4 18 4 2 2 3 3" xfId="15182"/>
    <cellStyle name="쉼표 [0] 4 18 4 2 2 4" xfId="4982"/>
    <cellStyle name="쉼표 [0] 4 18 4 2 2 4 2" xfId="7271"/>
    <cellStyle name="쉼표 [0] 4 18 4 2 2 4 2 2" xfId="19512"/>
    <cellStyle name="쉼표 [0] 4 18 4 2 2 4 3" xfId="17222"/>
    <cellStyle name="쉼표 [0] 4 18 4 2 2 5" xfId="7266"/>
    <cellStyle name="쉼표 [0] 4 18 4 2 2 5 2" xfId="19507"/>
    <cellStyle name="쉼표 [0] 4 18 4 2 2 6" xfId="13586"/>
    <cellStyle name="쉼표 [0] 4 18 4 2 3" xfId="1754"/>
    <cellStyle name="쉼표 [0] 4 18 4 2 3 2" xfId="2944"/>
    <cellStyle name="쉼표 [0] 4 18 4 2 3 2 2" xfId="7273"/>
    <cellStyle name="쉼표 [0] 4 18 4 2 3 2 2 2" xfId="19514"/>
    <cellStyle name="쉼표 [0] 4 18 4 2 3 2 3" xfId="15184"/>
    <cellStyle name="쉼표 [0] 4 18 4 2 3 3" xfId="4984"/>
    <cellStyle name="쉼표 [0] 4 18 4 2 3 3 2" xfId="7274"/>
    <cellStyle name="쉼표 [0] 4 18 4 2 3 3 2 2" xfId="19515"/>
    <cellStyle name="쉼표 [0] 4 18 4 2 3 3 3" xfId="17224"/>
    <cellStyle name="쉼표 [0] 4 18 4 2 3 4" xfId="7272"/>
    <cellStyle name="쉼표 [0] 4 18 4 2 3 4 2" xfId="19513"/>
    <cellStyle name="쉼표 [0] 4 18 4 2 3 5" xfId="13994"/>
    <cellStyle name="쉼표 [0] 4 18 4 2 4" xfId="2162"/>
    <cellStyle name="쉼표 [0] 4 18 4 2 4 2" xfId="2945"/>
    <cellStyle name="쉼표 [0] 4 18 4 2 4 2 2" xfId="7276"/>
    <cellStyle name="쉼표 [0] 4 18 4 2 4 2 2 2" xfId="19517"/>
    <cellStyle name="쉼표 [0] 4 18 4 2 4 2 3" xfId="15185"/>
    <cellStyle name="쉼표 [0] 4 18 4 2 4 3" xfId="4985"/>
    <cellStyle name="쉼표 [0] 4 18 4 2 4 3 2" xfId="7277"/>
    <cellStyle name="쉼표 [0] 4 18 4 2 4 3 2 2" xfId="19518"/>
    <cellStyle name="쉼표 [0] 4 18 4 2 4 3 3" xfId="17225"/>
    <cellStyle name="쉼표 [0] 4 18 4 2 4 4" xfId="7275"/>
    <cellStyle name="쉼표 [0] 4 18 4 2 4 4 2" xfId="19516"/>
    <cellStyle name="쉼표 [0] 4 18 4 2 4 5" xfId="14402"/>
    <cellStyle name="쉼표 [0] 4 18 4 2 5" xfId="2941"/>
    <cellStyle name="쉼표 [0] 4 18 4 2 5 2" xfId="7278"/>
    <cellStyle name="쉼표 [0] 4 18 4 2 5 2 2" xfId="19519"/>
    <cellStyle name="쉼표 [0] 4 18 4 2 5 3" xfId="15181"/>
    <cellStyle name="쉼표 [0] 4 18 4 2 6" xfId="4981"/>
    <cellStyle name="쉼표 [0] 4 18 4 2 6 2" xfId="7279"/>
    <cellStyle name="쉼표 [0] 4 18 4 2 6 2 2" xfId="19520"/>
    <cellStyle name="쉼표 [0] 4 18 4 2 6 3" xfId="17221"/>
    <cellStyle name="쉼표 [0] 4 18 4 2 7" xfId="7265"/>
    <cellStyle name="쉼표 [0] 4 18 4 2 7 2" xfId="19506"/>
    <cellStyle name="쉼표 [0] 4 18 4 2 8" xfId="13178"/>
    <cellStyle name="쉼표 [0] 4 18 4 3" xfId="1038"/>
    <cellStyle name="쉼표 [0] 4 18 4 3 2" xfId="1448"/>
    <cellStyle name="쉼표 [0] 4 18 4 3 2 2" xfId="2672"/>
    <cellStyle name="쉼표 [0] 4 18 4 3 2 2 2" xfId="2948"/>
    <cellStyle name="쉼표 [0] 4 18 4 3 2 2 2 2" xfId="7283"/>
    <cellStyle name="쉼표 [0] 4 18 4 3 2 2 2 2 2" xfId="19524"/>
    <cellStyle name="쉼표 [0] 4 18 4 3 2 2 2 3" xfId="15188"/>
    <cellStyle name="쉼표 [0] 4 18 4 3 2 2 3" xfId="4988"/>
    <cellStyle name="쉼표 [0] 4 18 4 3 2 2 3 2" xfId="7284"/>
    <cellStyle name="쉼표 [0] 4 18 4 3 2 2 3 2 2" xfId="19525"/>
    <cellStyle name="쉼표 [0] 4 18 4 3 2 2 3 3" xfId="17228"/>
    <cellStyle name="쉼표 [0] 4 18 4 3 2 2 4" xfId="7282"/>
    <cellStyle name="쉼표 [0] 4 18 4 3 2 2 4 2" xfId="19523"/>
    <cellStyle name="쉼표 [0] 4 18 4 3 2 2 5" xfId="14912"/>
    <cellStyle name="쉼표 [0] 4 18 4 3 2 3" xfId="2947"/>
    <cellStyle name="쉼표 [0] 4 18 4 3 2 3 2" xfId="7285"/>
    <cellStyle name="쉼표 [0] 4 18 4 3 2 3 2 2" xfId="19526"/>
    <cellStyle name="쉼표 [0] 4 18 4 3 2 3 3" xfId="15187"/>
    <cellStyle name="쉼표 [0] 4 18 4 3 2 4" xfId="4987"/>
    <cellStyle name="쉼표 [0] 4 18 4 3 2 4 2" xfId="7286"/>
    <cellStyle name="쉼표 [0] 4 18 4 3 2 4 2 2" xfId="19527"/>
    <cellStyle name="쉼표 [0] 4 18 4 3 2 4 3" xfId="17227"/>
    <cellStyle name="쉼표 [0] 4 18 4 3 2 5" xfId="7281"/>
    <cellStyle name="쉼표 [0] 4 18 4 3 2 5 2" xfId="19522"/>
    <cellStyle name="쉼표 [0] 4 18 4 3 2 6" xfId="13688"/>
    <cellStyle name="쉼표 [0] 4 18 4 3 3" xfId="1856"/>
    <cellStyle name="쉼표 [0] 4 18 4 3 3 2" xfId="2949"/>
    <cellStyle name="쉼표 [0] 4 18 4 3 3 2 2" xfId="7288"/>
    <cellStyle name="쉼표 [0] 4 18 4 3 3 2 2 2" xfId="19529"/>
    <cellStyle name="쉼표 [0] 4 18 4 3 3 2 3" xfId="15189"/>
    <cellStyle name="쉼표 [0] 4 18 4 3 3 3" xfId="4989"/>
    <cellStyle name="쉼표 [0] 4 18 4 3 3 3 2" xfId="7289"/>
    <cellStyle name="쉼표 [0] 4 18 4 3 3 3 2 2" xfId="19530"/>
    <cellStyle name="쉼표 [0] 4 18 4 3 3 3 3" xfId="17229"/>
    <cellStyle name="쉼표 [0] 4 18 4 3 3 4" xfId="7287"/>
    <cellStyle name="쉼표 [0] 4 18 4 3 3 4 2" xfId="19528"/>
    <cellStyle name="쉼표 [0] 4 18 4 3 3 5" xfId="14096"/>
    <cellStyle name="쉼표 [0] 4 18 4 3 4" xfId="2264"/>
    <cellStyle name="쉼표 [0] 4 18 4 3 4 2" xfId="2950"/>
    <cellStyle name="쉼표 [0] 4 18 4 3 4 2 2" xfId="7291"/>
    <cellStyle name="쉼표 [0] 4 18 4 3 4 2 2 2" xfId="19532"/>
    <cellStyle name="쉼표 [0] 4 18 4 3 4 2 3" xfId="15190"/>
    <cellStyle name="쉼표 [0] 4 18 4 3 4 3" xfId="4990"/>
    <cellStyle name="쉼표 [0] 4 18 4 3 4 3 2" xfId="7292"/>
    <cellStyle name="쉼표 [0] 4 18 4 3 4 3 2 2" xfId="19533"/>
    <cellStyle name="쉼표 [0] 4 18 4 3 4 3 3" xfId="17230"/>
    <cellStyle name="쉼표 [0] 4 18 4 3 4 4" xfId="7290"/>
    <cellStyle name="쉼표 [0] 4 18 4 3 4 4 2" xfId="19531"/>
    <cellStyle name="쉼표 [0] 4 18 4 3 4 5" xfId="14504"/>
    <cellStyle name="쉼표 [0] 4 18 4 3 5" xfId="2946"/>
    <cellStyle name="쉼표 [0] 4 18 4 3 5 2" xfId="7293"/>
    <cellStyle name="쉼표 [0] 4 18 4 3 5 2 2" xfId="19534"/>
    <cellStyle name="쉼표 [0] 4 18 4 3 5 3" xfId="15186"/>
    <cellStyle name="쉼표 [0] 4 18 4 3 6" xfId="4986"/>
    <cellStyle name="쉼표 [0] 4 18 4 3 6 2" xfId="7294"/>
    <cellStyle name="쉼표 [0] 4 18 4 3 6 2 2" xfId="19535"/>
    <cellStyle name="쉼표 [0] 4 18 4 3 6 3" xfId="17226"/>
    <cellStyle name="쉼표 [0] 4 18 4 3 7" xfId="7280"/>
    <cellStyle name="쉼표 [0] 4 18 4 3 7 2" xfId="19521"/>
    <cellStyle name="쉼표 [0] 4 18 4 3 8" xfId="13280"/>
    <cellStyle name="쉼표 [0] 4 18 4 4" xfId="1141"/>
    <cellStyle name="쉼표 [0] 4 18 4 4 2" xfId="1550"/>
    <cellStyle name="쉼표 [0] 4 18 4 4 2 2" xfId="2774"/>
    <cellStyle name="쉼표 [0] 4 18 4 4 2 2 2" xfId="2953"/>
    <cellStyle name="쉼표 [0] 4 18 4 4 2 2 2 2" xfId="7298"/>
    <cellStyle name="쉼표 [0] 4 18 4 4 2 2 2 2 2" xfId="19539"/>
    <cellStyle name="쉼표 [0] 4 18 4 4 2 2 2 3" xfId="15193"/>
    <cellStyle name="쉼표 [0] 4 18 4 4 2 2 3" xfId="4993"/>
    <cellStyle name="쉼표 [0] 4 18 4 4 2 2 3 2" xfId="7299"/>
    <cellStyle name="쉼표 [0] 4 18 4 4 2 2 3 2 2" xfId="19540"/>
    <cellStyle name="쉼표 [0] 4 18 4 4 2 2 3 3" xfId="17233"/>
    <cellStyle name="쉼표 [0] 4 18 4 4 2 2 4" xfId="7297"/>
    <cellStyle name="쉼표 [0] 4 18 4 4 2 2 4 2" xfId="19538"/>
    <cellStyle name="쉼표 [0] 4 18 4 4 2 2 5" xfId="15014"/>
    <cellStyle name="쉼표 [0] 4 18 4 4 2 3" xfId="2952"/>
    <cellStyle name="쉼표 [0] 4 18 4 4 2 3 2" xfId="7300"/>
    <cellStyle name="쉼표 [0] 4 18 4 4 2 3 2 2" xfId="19541"/>
    <cellStyle name="쉼표 [0] 4 18 4 4 2 3 3" xfId="15192"/>
    <cellStyle name="쉼표 [0] 4 18 4 4 2 4" xfId="4992"/>
    <cellStyle name="쉼표 [0] 4 18 4 4 2 4 2" xfId="7301"/>
    <cellStyle name="쉼표 [0] 4 18 4 4 2 4 2 2" xfId="19542"/>
    <cellStyle name="쉼표 [0] 4 18 4 4 2 4 3" xfId="17232"/>
    <cellStyle name="쉼표 [0] 4 18 4 4 2 5" xfId="7296"/>
    <cellStyle name="쉼표 [0] 4 18 4 4 2 5 2" xfId="19537"/>
    <cellStyle name="쉼표 [0] 4 18 4 4 2 6" xfId="13790"/>
    <cellStyle name="쉼표 [0] 4 18 4 4 3" xfId="1958"/>
    <cellStyle name="쉼표 [0] 4 18 4 4 3 2" xfId="2954"/>
    <cellStyle name="쉼표 [0] 4 18 4 4 3 2 2" xfId="7303"/>
    <cellStyle name="쉼표 [0] 4 18 4 4 3 2 2 2" xfId="19544"/>
    <cellStyle name="쉼표 [0] 4 18 4 4 3 2 3" xfId="15194"/>
    <cellStyle name="쉼표 [0] 4 18 4 4 3 3" xfId="4994"/>
    <cellStyle name="쉼표 [0] 4 18 4 4 3 3 2" xfId="7304"/>
    <cellStyle name="쉼표 [0] 4 18 4 4 3 3 2 2" xfId="19545"/>
    <cellStyle name="쉼표 [0] 4 18 4 4 3 3 3" xfId="17234"/>
    <cellStyle name="쉼표 [0] 4 18 4 4 3 4" xfId="7302"/>
    <cellStyle name="쉼표 [0] 4 18 4 4 3 4 2" xfId="19543"/>
    <cellStyle name="쉼표 [0] 4 18 4 4 3 5" xfId="14198"/>
    <cellStyle name="쉼표 [0] 4 18 4 4 4" xfId="2366"/>
    <cellStyle name="쉼표 [0] 4 18 4 4 4 2" xfId="2955"/>
    <cellStyle name="쉼표 [0] 4 18 4 4 4 2 2" xfId="7306"/>
    <cellStyle name="쉼표 [0] 4 18 4 4 4 2 2 2" xfId="19547"/>
    <cellStyle name="쉼표 [0] 4 18 4 4 4 2 3" xfId="15195"/>
    <cellStyle name="쉼표 [0] 4 18 4 4 4 3" xfId="4995"/>
    <cellStyle name="쉼표 [0] 4 18 4 4 4 3 2" xfId="7307"/>
    <cellStyle name="쉼표 [0] 4 18 4 4 4 3 2 2" xfId="19548"/>
    <cellStyle name="쉼표 [0] 4 18 4 4 4 3 3" xfId="17235"/>
    <cellStyle name="쉼표 [0] 4 18 4 4 4 4" xfId="7305"/>
    <cellStyle name="쉼표 [0] 4 18 4 4 4 4 2" xfId="19546"/>
    <cellStyle name="쉼표 [0] 4 18 4 4 4 5" xfId="14606"/>
    <cellStyle name="쉼표 [0] 4 18 4 4 5" xfId="2951"/>
    <cellStyle name="쉼표 [0] 4 18 4 4 5 2" xfId="7308"/>
    <cellStyle name="쉼표 [0] 4 18 4 4 5 2 2" xfId="19549"/>
    <cellStyle name="쉼표 [0] 4 18 4 4 5 3" xfId="15191"/>
    <cellStyle name="쉼표 [0] 4 18 4 4 6" xfId="4991"/>
    <cellStyle name="쉼표 [0] 4 18 4 4 6 2" xfId="7309"/>
    <cellStyle name="쉼표 [0] 4 18 4 4 6 2 2" xfId="19550"/>
    <cellStyle name="쉼표 [0] 4 18 4 4 6 3" xfId="17231"/>
    <cellStyle name="쉼표 [0] 4 18 4 4 7" xfId="7295"/>
    <cellStyle name="쉼표 [0] 4 18 4 4 7 2" xfId="19536"/>
    <cellStyle name="쉼표 [0] 4 18 4 4 8" xfId="13382"/>
    <cellStyle name="쉼표 [0] 4 18 4 5" xfId="1244"/>
    <cellStyle name="쉼표 [0] 4 18 4 5 2" xfId="2468"/>
    <cellStyle name="쉼표 [0] 4 18 4 5 2 2" xfId="2957"/>
    <cellStyle name="쉼표 [0] 4 18 4 5 2 2 2" xfId="7312"/>
    <cellStyle name="쉼표 [0] 4 18 4 5 2 2 2 2" xfId="19553"/>
    <cellStyle name="쉼표 [0] 4 18 4 5 2 2 3" xfId="15197"/>
    <cellStyle name="쉼표 [0] 4 18 4 5 2 3" xfId="4997"/>
    <cellStyle name="쉼표 [0] 4 18 4 5 2 3 2" xfId="7313"/>
    <cellStyle name="쉼표 [0] 4 18 4 5 2 3 2 2" xfId="19554"/>
    <cellStyle name="쉼표 [0] 4 18 4 5 2 3 3" xfId="17237"/>
    <cellStyle name="쉼표 [0] 4 18 4 5 2 4" xfId="7311"/>
    <cellStyle name="쉼표 [0] 4 18 4 5 2 4 2" xfId="19552"/>
    <cellStyle name="쉼표 [0] 4 18 4 5 2 5" xfId="14708"/>
    <cellStyle name="쉼표 [0] 4 18 4 5 3" xfId="2956"/>
    <cellStyle name="쉼표 [0] 4 18 4 5 3 2" xfId="7314"/>
    <cellStyle name="쉼표 [0] 4 18 4 5 3 2 2" xfId="19555"/>
    <cellStyle name="쉼표 [0] 4 18 4 5 3 3" xfId="15196"/>
    <cellStyle name="쉼표 [0] 4 18 4 5 4" xfId="4996"/>
    <cellStyle name="쉼표 [0] 4 18 4 5 4 2" xfId="7315"/>
    <cellStyle name="쉼표 [0] 4 18 4 5 4 2 2" xfId="19556"/>
    <cellStyle name="쉼표 [0] 4 18 4 5 4 3" xfId="17236"/>
    <cellStyle name="쉼표 [0] 4 18 4 5 5" xfId="7310"/>
    <cellStyle name="쉼표 [0] 4 18 4 5 5 2" xfId="19551"/>
    <cellStyle name="쉼표 [0] 4 18 4 5 6" xfId="13484"/>
    <cellStyle name="쉼표 [0] 4 18 4 6" xfId="1652"/>
    <cellStyle name="쉼표 [0] 4 18 4 6 2" xfId="2958"/>
    <cellStyle name="쉼표 [0] 4 18 4 6 2 2" xfId="7317"/>
    <cellStyle name="쉼표 [0] 4 18 4 6 2 2 2" xfId="19558"/>
    <cellStyle name="쉼표 [0] 4 18 4 6 2 3" xfId="15198"/>
    <cellStyle name="쉼표 [0] 4 18 4 6 3" xfId="4998"/>
    <cellStyle name="쉼표 [0] 4 18 4 6 3 2" xfId="7318"/>
    <cellStyle name="쉼표 [0] 4 18 4 6 3 2 2" xfId="19559"/>
    <cellStyle name="쉼표 [0] 4 18 4 6 3 3" xfId="17238"/>
    <cellStyle name="쉼표 [0] 4 18 4 6 4" xfId="7316"/>
    <cellStyle name="쉼표 [0] 4 18 4 6 4 2" xfId="19557"/>
    <cellStyle name="쉼표 [0] 4 18 4 6 5" xfId="13892"/>
    <cellStyle name="쉼표 [0] 4 18 4 7" xfId="2060"/>
    <cellStyle name="쉼표 [0] 4 18 4 7 2" xfId="2959"/>
    <cellStyle name="쉼표 [0] 4 18 4 7 2 2" xfId="7320"/>
    <cellStyle name="쉼표 [0] 4 18 4 7 2 2 2" xfId="19561"/>
    <cellStyle name="쉼표 [0] 4 18 4 7 2 3" xfId="15199"/>
    <cellStyle name="쉼표 [0] 4 18 4 7 3" xfId="4999"/>
    <cellStyle name="쉼표 [0] 4 18 4 7 3 2" xfId="7321"/>
    <cellStyle name="쉼표 [0] 4 18 4 7 3 2 2" xfId="19562"/>
    <cellStyle name="쉼표 [0] 4 18 4 7 3 3" xfId="17239"/>
    <cellStyle name="쉼표 [0] 4 18 4 7 4" xfId="7319"/>
    <cellStyle name="쉼표 [0] 4 18 4 7 4 2" xfId="19560"/>
    <cellStyle name="쉼표 [0] 4 18 4 7 5" xfId="14300"/>
    <cellStyle name="쉼표 [0] 4 18 4 8" xfId="2940"/>
    <cellStyle name="쉼표 [0] 4 18 4 8 2" xfId="7322"/>
    <cellStyle name="쉼표 [0] 4 18 4 8 2 2" xfId="19563"/>
    <cellStyle name="쉼표 [0] 4 18 4 8 3" xfId="15180"/>
    <cellStyle name="쉼표 [0] 4 18 4 9" xfId="4980"/>
    <cellStyle name="쉼표 [0] 4 18 4 9 2" xfId="7323"/>
    <cellStyle name="쉼표 [0] 4 18 4 9 2 2" xfId="19564"/>
    <cellStyle name="쉼표 [0] 4 18 4 9 3" xfId="17220"/>
    <cellStyle name="쉼표 [0] 4 18 5" xfId="886"/>
    <cellStyle name="쉼표 [0] 4 18 5 2" xfId="1296"/>
    <cellStyle name="쉼표 [0] 4 18 5 2 2" xfId="2520"/>
    <cellStyle name="쉼표 [0] 4 18 5 2 2 2" xfId="2962"/>
    <cellStyle name="쉼표 [0] 4 18 5 2 2 2 2" xfId="7327"/>
    <cellStyle name="쉼표 [0] 4 18 5 2 2 2 2 2" xfId="19568"/>
    <cellStyle name="쉼표 [0] 4 18 5 2 2 2 3" xfId="15202"/>
    <cellStyle name="쉼표 [0] 4 18 5 2 2 3" xfId="5002"/>
    <cellStyle name="쉼표 [0] 4 18 5 2 2 3 2" xfId="7328"/>
    <cellStyle name="쉼표 [0] 4 18 5 2 2 3 2 2" xfId="19569"/>
    <cellStyle name="쉼표 [0] 4 18 5 2 2 3 3" xfId="17242"/>
    <cellStyle name="쉼표 [0] 4 18 5 2 2 4" xfId="7326"/>
    <cellStyle name="쉼표 [0] 4 18 5 2 2 4 2" xfId="19567"/>
    <cellStyle name="쉼표 [0] 4 18 5 2 2 5" xfId="14760"/>
    <cellStyle name="쉼표 [0] 4 18 5 2 3" xfId="2961"/>
    <cellStyle name="쉼표 [0] 4 18 5 2 3 2" xfId="7329"/>
    <cellStyle name="쉼표 [0] 4 18 5 2 3 2 2" xfId="19570"/>
    <cellStyle name="쉼표 [0] 4 18 5 2 3 3" xfId="15201"/>
    <cellStyle name="쉼표 [0] 4 18 5 2 4" xfId="5001"/>
    <cellStyle name="쉼표 [0] 4 18 5 2 4 2" xfId="7330"/>
    <cellStyle name="쉼표 [0] 4 18 5 2 4 2 2" xfId="19571"/>
    <cellStyle name="쉼표 [0] 4 18 5 2 4 3" xfId="17241"/>
    <cellStyle name="쉼표 [0] 4 18 5 2 5" xfId="7325"/>
    <cellStyle name="쉼표 [0] 4 18 5 2 5 2" xfId="19566"/>
    <cellStyle name="쉼표 [0] 4 18 5 2 6" xfId="13536"/>
    <cellStyle name="쉼표 [0] 4 18 5 3" xfId="1704"/>
    <cellStyle name="쉼표 [0] 4 18 5 3 2" xfId="2963"/>
    <cellStyle name="쉼표 [0] 4 18 5 3 2 2" xfId="7332"/>
    <cellStyle name="쉼표 [0] 4 18 5 3 2 2 2" xfId="19573"/>
    <cellStyle name="쉼표 [0] 4 18 5 3 2 3" xfId="15203"/>
    <cellStyle name="쉼표 [0] 4 18 5 3 3" xfId="5003"/>
    <cellStyle name="쉼표 [0] 4 18 5 3 3 2" xfId="7333"/>
    <cellStyle name="쉼표 [0] 4 18 5 3 3 2 2" xfId="19574"/>
    <cellStyle name="쉼표 [0] 4 18 5 3 3 3" xfId="17243"/>
    <cellStyle name="쉼표 [0] 4 18 5 3 4" xfId="7331"/>
    <cellStyle name="쉼표 [0] 4 18 5 3 4 2" xfId="19572"/>
    <cellStyle name="쉼표 [0] 4 18 5 3 5" xfId="13944"/>
    <cellStyle name="쉼표 [0] 4 18 5 4" xfId="2112"/>
    <cellStyle name="쉼표 [0] 4 18 5 4 2" xfId="2964"/>
    <cellStyle name="쉼표 [0] 4 18 5 4 2 2" xfId="7335"/>
    <cellStyle name="쉼표 [0] 4 18 5 4 2 2 2" xfId="19576"/>
    <cellStyle name="쉼표 [0] 4 18 5 4 2 3" xfId="15204"/>
    <cellStyle name="쉼표 [0] 4 18 5 4 3" xfId="5004"/>
    <cellStyle name="쉼표 [0] 4 18 5 4 3 2" xfId="7336"/>
    <cellStyle name="쉼표 [0] 4 18 5 4 3 2 2" xfId="19577"/>
    <cellStyle name="쉼표 [0] 4 18 5 4 3 3" xfId="17244"/>
    <cellStyle name="쉼표 [0] 4 18 5 4 4" xfId="7334"/>
    <cellStyle name="쉼표 [0] 4 18 5 4 4 2" xfId="19575"/>
    <cellStyle name="쉼표 [0] 4 18 5 4 5" xfId="14352"/>
    <cellStyle name="쉼표 [0] 4 18 5 5" xfId="2960"/>
    <cellStyle name="쉼표 [0] 4 18 5 5 2" xfId="7337"/>
    <cellStyle name="쉼표 [0] 4 18 5 5 2 2" xfId="19578"/>
    <cellStyle name="쉼표 [0] 4 18 5 5 3" xfId="15200"/>
    <cellStyle name="쉼표 [0] 4 18 5 6" xfId="5000"/>
    <cellStyle name="쉼표 [0] 4 18 5 6 2" xfId="7338"/>
    <cellStyle name="쉼표 [0] 4 18 5 6 2 2" xfId="19579"/>
    <cellStyle name="쉼표 [0] 4 18 5 6 3" xfId="17240"/>
    <cellStyle name="쉼표 [0] 4 18 5 7" xfId="7324"/>
    <cellStyle name="쉼표 [0] 4 18 5 7 2" xfId="19565"/>
    <cellStyle name="쉼표 [0] 4 18 5 8" xfId="13128"/>
    <cellStyle name="쉼표 [0] 4 18 6" xfId="988"/>
    <cellStyle name="쉼표 [0] 4 18 6 2" xfId="1398"/>
    <cellStyle name="쉼표 [0] 4 18 6 2 2" xfId="2622"/>
    <cellStyle name="쉼표 [0] 4 18 6 2 2 2" xfId="2967"/>
    <cellStyle name="쉼표 [0] 4 18 6 2 2 2 2" xfId="7342"/>
    <cellStyle name="쉼표 [0] 4 18 6 2 2 2 2 2" xfId="19583"/>
    <cellStyle name="쉼표 [0] 4 18 6 2 2 2 3" xfId="15207"/>
    <cellStyle name="쉼표 [0] 4 18 6 2 2 3" xfId="5007"/>
    <cellStyle name="쉼표 [0] 4 18 6 2 2 3 2" xfId="7343"/>
    <cellStyle name="쉼표 [0] 4 18 6 2 2 3 2 2" xfId="19584"/>
    <cellStyle name="쉼표 [0] 4 18 6 2 2 3 3" xfId="17247"/>
    <cellStyle name="쉼표 [0] 4 18 6 2 2 4" xfId="7341"/>
    <cellStyle name="쉼표 [0] 4 18 6 2 2 4 2" xfId="19582"/>
    <cellStyle name="쉼표 [0] 4 18 6 2 2 5" xfId="14862"/>
    <cellStyle name="쉼표 [0] 4 18 6 2 3" xfId="2966"/>
    <cellStyle name="쉼표 [0] 4 18 6 2 3 2" xfId="7344"/>
    <cellStyle name="쉼표 [0] 4 18 6 2 3 2 2" xfId="19585"/>
    <cellStyle name="쉼표 [0] 4 18 6 2 3 3" xfId="15206"/>
    <cellStyle name="쉼표 [0] 4 18 6 2 4" xfId="5006"/>
    <cellStyle name="쉼표 [0] 4 18 6 2 4 2" xfId="7345"/>
    <cellStyle name="쉼표 [0] 4 18 6 2 4 2 2" xfId="19586"/>
    <cellStyle name="쉼표 [0] 4 18 6 2 4 3" xfId="17246"/>
    <cellStyle name="쉼표 [0] 4 18 6 2 5" xfId="7340"/>
    <cellStyle name="쉼표 [0] 4 18 6 2 5 2" xfId="19581"/>
    <cellStyle name="쉼표 [0] 4 18 6 2 6" xfId="13638"/>
    <cellStyle name="쉼표 [0] 4 18 6 3" xfId="1806"/>
    <cellStyle name="쉼표 [0] 4 18 6 3 2" xfId="2968"/>
    <cellStyle name="쉼표 [0] 4 18 6 3 2 2" xfId="7347"/>
    <cellStyle name="쉼표 [0] 4 18 6 3 2 2 2" xfId="19588"/>
    <cellStyle name="쉼표 [0] 4 18 6 3 2 3" xfId="15208"/>
    <cellStyle name="쉼표 [0] 4 18 6 3 3" xfId="5008"/>
    <cellStyle name="쉼표 [0] 4 18 6 3 3 2" xfId="7348"/>
    <cellStyle name="쉼표 [0] 4 18 6 3 3 2 2" xfId="19589"/>
    <cellStyle name="쉼표 [0] 4 18 6 3 3 3" xfId="17248"/>
    <cellStyle name="쉼표 [0] 4 18 6 3 4" xfId="7346"/>
    <cellStyle name="쉼표 [0] 4 18 6 3 4 2" xfId="19587"/>
    <cellStyle name="쉼표 [0] 4 18 6 3 5" xfId="14046"/>
    <cellStyle name="쉼표 [0] 4 18 6 4" xfId="2214"/>
    <cellStyle name="쉼표 [0] 4 18 6 4 2" xfId="2969"/>
    <cellStyle name="쉼표 [0] 4 18 6 4 2 2" xfId="7350"/>
    <cellStyle name="쉼표 [0] 4 18 6 4 2 2 2" xfId="19591"/>
    <cellStyle name="쉼표 [0] 4 18 6 4 2 3" xfId="15209"/>
    <cellStyle name="쉼표 [0] 4 18 6 4 3" xfId="5009"/>
    <cellStyle name="쉼표 [0] 4 18 6 4 3 2" xfId="7351"/>
    <cellStyle name="쉼표 [0] 4 18 6 4 3 2 2" xfId="19592"/>
    <cellStyle name="쉼표 [0] 4 18 6 4 3 3" xfId="17249"/>
    <cellStyle name="쉼표 [0] 4 18 6 4 4" xfId="7349"/>
    <cellStyle name="쉼표 [0] 4 18 6 4 4 2" xfId="19590"/>
    <cellStyle name="쉼표 [0] 4 18 6 4 5" xfId="14454"/>
    <cellStyle name="쉼표 [0] 4 18 6 5" xfId="2965"/>
    <cellStyle name="쉼표 [0] 4 18 6 5 2" xfId="7352"/>
    <cellStyle name="쉼표 [0] 4 18 6 5 2 2" xfId="19593"/>
    <cellStyle name="쉼표 [0] 4 18 6 5 3" xfId="15205"/>
    <cellStyle name="쉼표 [0] 4 18 6 6" xfId="5005"/>
    <cellStyle name="쉼표 [0] 4 18 6 6 2" xfId="7353"/>
    <cellStyle name="쉼표 [0] 4 18 6 6 2 2" xfId="19594"/>
    <cellStyle name="쉼표 [0] 4 18 6 6 3" xfId="17245"/>
    <cellStyle name="쉼표 [0] 4 18 6 7" xfId="7339"/>
    <cellStyle name="쉼표 [0] 4 18 6 7 2" xfId="19580"/>
    <cellStyle name="쉼표 [0] 4 18 6 8" xfId="13230"/>
    <cellStyle name="쉼표 [0] 4 18 7" xfId="1091"/>
    <cellStyle name="쉼표 [0] 4 18 7 2" xfId="1500"/>
    <cellStyle name="쉼표 [0] 4 18 7 2 2" xfId="2724"/>
    <cellStyle name="쉼표 [0] 4 18 7 2 2 2" xfId="2972"/>
    <cellStyle name="쉼표 [0] 4 18 7 2 2 2 2" xfId="7357"/>
    <cellStyle name="쉼표 [0] 4 18 7 2 2 2 2 2" xfId="19598"/>
    <cellStyle name="쉼표 [0] 4 18 7 2 2 2 3" xfId="15212"/>
    <cellStyle name="쉼표 [0] 4 18 7 2 2 3" xfId="5012"/>
    <cellStyle name="쉼표 [0] 4 18 7 2 2 3 2" xfId="7358"/>
    <cellStyle name="쉼표 [0] 4 18 7 2 2 3 2 2" xfId="19599"/>
    <cellStyle name="쉼표 [0] 4 18 7 2 2 3 3" xfId="17252"/>
    <cellStyle name="쉼표 [0] 4 18 7 2 2 4" xfId="7356"/>
    <cellStyle name="쉼표 [0] 4 18 7 2 2 4 2" xfId="19597"/>
    <cellStyle name="쉼표 [0] 4 18 7 2 2 5" xfId="14964"/>
    <cellStyle name="쉼표 [0] 4 18 7 2 3" xfId="2971"/>
    <cellStyle name="쉼표 [0] 4 18 7 2 3 2" xfId="7359"/>
    <cellStyle name="쉼표 [0] 4 18 7 2 3 2 2" xfId="19600"/>
    <cellStyle name="쉼표 [0] 4 18 7 2 3 3" xfId="15211"/>
    <cellStyle name="쉼표 [0] 4 18 7 2 4" xfId="5011"/>
    <cellStyle name="쉼표 [0] 4 18 7 2 4 2" xfId="7360"/>
    <cellStyle name="쉼표 [0] 4 18 7 2 4 2 2" xfId="19601"/>
    <cellStyle name="쉼표 [0] 4 18 7 2 4 3" xfId="17251"/>
    <cellStyle name="쉼표 [0] 4 18 7 2 5" xfId="7355"/>
    <cellStyle name="쉼표 [0] 4 18 7 2 5 2" xfId="19596"/>
    <cellStyle name="쉼표 [0] 4 18 7 2 6" xfId="13740"/>
    <cellStyle name="쉼표 [0] 4 18 7 3" xfId="1908"/>
    <cellStyle name="쉼표 [0] 4 18 7 3 2" xfId="2973"/>
    <cellStyle name="쉼표 [0] 4 18 7 3 2 2" xfId="7362"/>
    <cellStyle name="쉼표 [0] 4 18 7 3 2 2 2" xfId="19603"/>
    <cellStyle name="쉼표 [0] 4 18 7 3 2 3" xfId="15213"/>
    <cellStyle name="쉼표 [0] 4 18 7 3 3" xfId="5013"/>
    <cellStyle name="쉼표 [0] 4 18 7 3 3 2" xfId="7363"/>
    <cellStyle name="쉼표 [0] 4 18 7 3 3 2 2" xfId="19604"/>
    <cellStyle name="쉼표 [0] 4 18 7 3 3 3" xfId="17253"/>
    <cellStyle name="쉼표 [0] 4 18 7 3 4" xfId="7361"/>
    <cellStyle name="쉼표 [0] 4 18 7 3 4 2" xfId="19602"/>
    <cellStyle name="쉼표 [0] 4 18 7 3 5" xfId="14148"/>
    <cellStyle name="쉼표 [0] 4 18 7 4" xfId="2316"/>
    <cellStyle name="쉼표 [0] 4 18 7 4 2" xfId="2974"/>
    <cellStyle name="쉼표 [0] 4 18 7 4 2 2" xfId="7365"/>
    <cellStyle name="쉼표 [0] 4 18 7 4 2 2 2" xfId="19606"/>
    <cellStyle name="쉼표 [0] 4 18 7 4 2 3" xfId="15214"/>
    <cellStyle name="쉼표 [0] 4 18 7 4 3" xfId="5014"/>
    <cellStyle name="쉼표 [0] 4 18 7 4 3 2" xfId="7366"/>
    <cellStyle name="쉼표 [0] 4 18 7 4 3 2 2" xfId="19607"/>
    <cellStyle name="쉼표 [0] 4 18 7 4 3 3" xfId="17254"/>
    <cellStyle name="쉼표 [0] 4 18 7 4 4" xfId="7364"/>
    <cellStyle name="쉼표 [0] 4 18 7 4 4 2" xfId="19605"/>
    <cellStyle name="쉼표 [0] 4 18 7 4 5" xfId="14556"/>
    <cellStyle name="쉼표 [0] 4 18 7 5" xfId="2970"/>
    <cellStyle name="쉼표 [0] 4 18 7 5 2" xfId="7367"/>
    <cellStyle name="쉼표 [0] 4 18 7 5 2 2" xfId="19608"/>
    <cellStyle name="쉼표 [0] 4 18 7 5 3" xfId="15210"/>
    <cellStyle name="쉼표 [0] 4 18 7 6" xfId="5010"/>
    <cellStyle name="쉼표 [0] 4 18 7 6 2" xfId="7368"/>
    <cellStyle name="쉼표 [0] 4 18 7 6 2 2" xfId="19609"/>
    <cellStyle name="쉼표 [0] 4 18 7 6 3" xfId="17250"/>
    <cellStyle name="쉼표 [0] 4 18 7 7" xfId="7354"/>
    <cellStyle name="쉼표 [0] 4 18 7 7 2" xfId="19595"/>
    <cellStyle name="쉼표 [0] 4 18 7 8" xfId="13332"/>
    <cellStyle name="쉼표 [0] 4 18 8" xfId="1194"/>
    <cellStyle name="쉼표 [0] 4 18 8 2" xfId="2418"/>
    <cellStyle name="쉼표 [0] 4 18 8 2 2" xfId="2976"/>
    <cellStyle name="쉼표 [0] 4 18 8 2 2 2" xfId="7371"/>
    <cellStyle name="쉼표 [0] 4 18 8 2 2 2 2" xfId="19612"/>
    <cellStyle name="쉼표 [0] 4 18 8 2 2 3" xfId="15216"/>
    <cellStyle name="쉼표 [0] 4 18 8 2 3" xfId="5016"/>
    <cellStyle name="쉼표 [0] 4 18 8 2 3 2" xfId="7372"/>
    <cellStyle name="쉼표 [0] 4 18 8 2 3 2 2" xfId="19613"/>
    <cellStyle name="쉼표 [0] 4 18 8 2 3 3" xfId="17256"/>
    <cellStyle name="쉼표 [0] 4 18 8 2 4" xfId="7370"/>
    <cellStyle name="쉼표 [0] 4 18 8 2 4 2" xfId="19611"/>
    <cellStyle name="쉼표 [0] 4 18 8 2 5" xfId="14658"/>
    <cellStyle name="쉼표 [0] 4 18 8 3" xfId="2975"/>
    <cellStyle name="쉼표 [0] 4 18 8 3 2" xfId="7373"/>
    <cellStyle name="쉼표 [0] 4 18 8 3 2 2" xfId="19614"/>
    <cellStyle name="쉼표 [0] 4 18 8 3 3" xfId="15215"/>
    <cellStyle name="쉼표 [0] 4 18 8 4" xfId="5015"/>
    <cellStyle name="쉼표 [0] 4 18 8 4 2" xfId="7374"/>
    <cellStyle name="쉼표 [0] 4 18 8 4 2 2" xfId="19615"/>
    <cellStyle name="쉼표 [0] 4 18 8 4 3" xfId="17255"/>
    <cellStyle name="쉼표 [0] 4 18 8 5" xfId="7369"/>
    <cellStyle name="쉼표 [0] 4 18 8 5 2" xfId="19610"/>
    <cellStyle name="쉼표 [0] 4 18 8 6" xfId="13434"/>
    <cellStyle name="쉼표 [0] 4 18 9" xfId="1602"/>
    <cellStyle name="쉼표 [0] 4 18 9 2" xfId="2977"/>
    <cellStyle name="쉼표 [0] 4 18 9 2 2" xfId="7376"/>
    <cellStyle name="쉼표 [0] 4 18 9 2 2 2" xfId="19617"/>
    <cellStyle name="쉼표 [0] 4 18 9 2 3" xfId="15217"/>
    <cellStyle name="쉼표 [0] 4 18 9 3" xfId="5017"/>
    <cellStyle name="쉼표 [0] 4 18 9 3 2" xfId="7377"/>
    <cellStyle name="쉼표 [0] 4 18 9 3 2 2" xfId="19618"/>
    <cellStyle name="쉼표 [0] 4 18 9 3 3" xfId="17257"/>
    <cellStyle name="쉼표 [0] 4 18 9 4" xfId="7375"/>
    <cellStyle name="쉼표 [0] 4 18 9 4 2" xfId="19616"/>
    <cellStyle name="쉼표 [0] 4 18 9 5" xfId="13842"/>
    <cellStyle name="쉼표 [0] 4 19" xfId="787"/>
    <cellStyle name="쉼표 [0] 4 19 10" xfId="2978"/>
    <cellStyle name="쉼표 [0] 4 19 10 2" xfId="7379"/>
    <cellStyle name="쉼표 [0] 4 19 10 2 2" xfId="19620"/>
    <cellStyle name="쉼표 [0] 4 19 10 3" xfId="15218"/>
    <cellStyle name="쉼표 [0] 4 19 11" xfId="5018"/>
    <cellStyle name="쉼표 [0] 4 19 11 2" xfId="7380"/>
    <cellStyle name="쉼표 [0] 4 19 11 2 2" xfId="19621"/>
    <cellStyle name="쉼표 [0] 4 19 11 3" xfId="17258"/>
    <cellStyle name="쉼표 [0] 4 19 12" xfId="7378"/>
    <cellStyle name="쉼표 [0] 4 19 12 2" xfId="19619"/>
    <cellStyle name="쉼표 [0] 4 19 13" xfId="13032"/>
    <cellStyle name="쉼표 [0] 4 19 2" xfId="815"/>
    <cellStyle name="쉼표 [0] 4 19 2 10" xfId="5019"/>
    <cellStyle name="쉼표 [0] 4 19 2 10 2" xfId="7382"/>
    <cellStyle name="쉼표 [0] 4 19 2 10 2 2" xfId="19623"/>
    <cellStyle name="쉼표 [0] 4 19 2 10 3" xfId="17259"/>
    <cellStyle name="쉼표 [0] 4 19 2 11" xfId="7381"/>
    <cellStyle name="쉼표 [0] 4 19 2 11 2" xfId="19622"/>
    <cellStyle name="쉼표 [0] 4 19 2 12" xfId="13057"/>
    <cellStyle name="쉼표 [0] 4 19 2 2" xfId="865"/>
    <cellStyle name="쉼표 [0] 4 19 2 2 10" xfId="7383"/>
    <cellStyle name="쉼표 [0] 4 19 2 2 10 2" xfId="19624"/>
    <cellStyle name="쉼표 [0] 4 19 2 2 11" xfId="13107"/>
    <cellStyle name="쉼표 [0] 4 19 2 2 2" xfId="967"/>
    <cellStyle name="쉼표 [0] 4 19 2 2 2 2" xfId="1377"/>
    <cellStyle name="쉼표 [0] 4 19 2 2 2 2 2" xfId="2601"/>
    <cellStyle name="쉼표 [0] 4 19 2 2 2 2 2 2" xfId="2983"/>
    <cellStyle name="쉼표 [0] 4 19 2 2 2 2 2 2 2" xfId="7387"/>
    <cellStyle name="쉼표 [0] 4 19 2 2 2 2 2 2 2 2" xfId="19628"/>
    <cellStyle name="쉼표 [0] 4 19 2 2 2 2 2 2 3" xfId="15223"/>
    <cellStyle name="쉼표 [0] 4 19 2 2 2 2 2 3" xfId="5023"/>
    <cellStyle name="쉼표 [0] 4 19 2 2 2 2 2 3 2" xfId="7388"/>
    <cellStyle name="쉼표 [0] 4 19 2 2 2 2 2 3 2 2" xfId="19629"/>
    <cellStyle name="쉼표 [0] 4 19 2 2 2 2 2 3 3" xfId="17263"/>
    <cellStyle name="쉼표 [0] 4 19 2 2 2 2 2 4" xfId="7386"/>
    <cellStyle name="쉼표 [0] 4 19 2 2 2 2 2 4 2" xfId="19627"/>
    <cellStyle name="쉼표 [0] 4 19 2 2 2 2 2 5" xfId="14841"/>
    <cellStyle name="쉼표 [0] 4 19 2 2 2 2 3" xfId="2982"/>
    <cellStyle name="쉼표 [0] 4 19 2 2 2 2 3 2" xfId="7389"/>
    <cellStyle name="쉼표 [0] 4 19 2 2 2 2 3 2 2" xfId="19630"/>
    <cellStyle name="쉼표 [0] 4 19 2 2 2 2 3 3" xfId="15222"/>
    <cellStyle name="쉼표 [0] 4 19 2 2 2 2 4" xfId="5022"/>
    <cellStyle name="쉼표 [0] 4 19 2 2 2 2 4 2" xfId="7390"/>
    <cellStyle name="쉼표 [0] 4 19 2 2 2 2 4 2 2" xfId="19631"/>
    <cellStyle name="쉼표 [0] 4 19 2 2 2 2 4 3" xfId="17262"/>
    <cellStyle name="쉼표 [0] 4 19 2 2 2 2 5" xfId="7385"/>
    <cellStyle name="쉼표 [0] 4 19 2 2 2 2 5 2" xfId="19626"/>
    <cellStyle name="쉼표 [0] 4 19 2 2 2 2 6" xfId="13617"/>
    <cellStyle name="쉼표 [0] 4 19 2 2 2 3" xfId="1785"/>
    <cellStyle name="쉼표 [0] 4 19 2 2 2 3 2" xfId="2984"/>
    <cellStyle name="쉼표 [0] 4 19 2 2 2 3 2 2" xfId="7392"/>
    <cellStyle name="쉼표 [0] 4 19 2 2 2 3 2 2 2" xfId="19633"/>
    <cellStyle name="쉼표 [0] 4 19 2 2 2 3 2 3" xfId="15224"/>
    <cellStyle name="쉼표 [0] 4 19 2 2 2 3 3" xfId="5024"/>
    <cellStyle name="쉼표 [0] 4 19 2 2 2 3 3 2" xfId="7393"/>
    <cellStyle name="쉼표 [0] 4 19 2 2 2 3 3 2 2" xfId="19634"/>
    <cellStyle name="쉼표 [0] 4 19 2 2 2 3 3 3" xfId="17264"/>
    <cellStyle name="쉼표 [0] 4 19 2 2 2 3 4" xfId="7391"/>
    <cellStyle name="쉼표 [0] 4 19 2 2 2 3 4 2" xfId="19632"/>
    <cellStyle name="쉼표 [0] 4 19 2 2 2 3 5" xfId="14025"/>
    <cellStyle name="쉼표 [0] 4 19 2 2 2 4" xfId="2193"/>
    <cellStyle name="쉼표 [0] 4 19 2 2 2 4 2" xfId="2985"/>
    <cellStyle name="쉼표 [0] 4 19 2 2 2 4 2 2" xfId="7395"/>
    <cellStyle name="쉼표 [0] 4 19 2 2 2 4 2 2 2" xfId="19636"/>
    <cellStyle name="쉼표 [0] 4 19 2 2 2 4 2 3" xfId="15225"/>
    <cellStyle name="쉼표 [0] 4 19 2 2 2 4 3" xfId="5025"/>
    <cellStyle name="쉼표 [0] 4 19 2 2 2 4 3 2" xfId="7396"/>
    <cellStyle name="쉼표 [0] 4 19 2 2 2 4 3 2 2" xfId="19637"/>
    <cellStyle name="쉼표 [0] 4 19 2 2 2 4 3 3" xfId="17265"/>
    <cellStyle name="쉼표 [0] 4 19 2 2 2 4 4" xfId="7394"/>
    <cellStyle name="쉼표 [0] 4 19 2 2 2 4 4 2" xfId="19635"/>
    <cellStyle name="쉼표 [0] 4 19 2 2 2 4 5" xfId="14433"/>
    <cellStyle name="쉼표 [0] 4 19 2 2 2 5" xfId="2981"/>
    <cellStyle name="쉼표 [0] 4 19 2 2 2 5 2" xfId="7397"/>
    <cellStyle name="쉼표 [0] 4 19 2 2 2 5 2 2" xfId="19638"/>
    <cellStyle name="쉼표 [0] 4 19 2 2 2 5 3" xfId="15221"/>
    <cellStyle name="쉼표 [0] 4 19 2 2 2 6" xfId="5021"/>
    <cellStyle name="쉼표 [0] 4 19 2 2 2 6 2" xfId="7398"/>
    <cellStyle name="쉼표 [0] 4 19 2 2 2 6 2 2" xfId="19639"/>
    <cellStyle name="쉼표 [0] 4 19 2 2 2 6 3" xfId="17261"/>
    <cellStyle name="쉼표 [0] 4 19 2 2 2 7" xfId="7384"/>
    <cellStyle name="쉼표 [0] 4 19 2 2 2 7 2" xfId="19625"/>
    <cellStyle name="쉼표 [0] 4 19 2 2 2 8" xfId="13209"/>
    <cellStyle name="쉼표 [0] 4 19 2 2 3" xfId="1069"/>
    <cellStyle name="쉼표 [0] 4 19 2 2 3 2" xfId="1479"/>
    <cellStyle name="쉼표 [0] 4 19 2 2 3 2 2" xfId="2703"/>
    <cellStyle name="쉼표 [0] 4 19 2 2 3 2 2 2" xfId="2988"/>
    <cellStyle name="쉼표 [0] 4 19 2 2 3 2 2 2 2" xfId="7402"/>
    <cellStyle name="쉼표 [0] 4 19 2 2 3 2 2 2 2 2" xfId="19643"/>
    <cellStyle name="쉼표 [0] 4 19 2 2 3 2 2 2 3" xfId="15228"/>
    <cellStyle name="쉼표 [0] 4 19 2 2 3 2 2 3" xfId="5028"/>
    <cellStyle name="쉼표 [0] 4 19 2 2 3 2 2 3 2" xfId="7403"/>
    <cellStyle name="쉼표 [0] 4 19 2 2 3 2 2 3 2 2" xfId="19644"/>
    <cellStyle name="쉼표 [0] 4 19 2 2 3 2 2 3 3" xfId="17268"/>
    <cellStyle name="쉼표 [0] 4 19 2 2 3 2 2 4" xfId="7401"/>
    <cellStyle name="쉼표 [0] 4 19 2 2 3 2 2 4 2" xfId="19642"/>
    <cellStyle name="쉼표 [0] 4 19 2 2 3 2 2 5" xfId="14943"/>
    <cellStyle name="쉼표 [0] 4 19 2 2 3 2 3" xfId="2987"/>
    <cellStyle name="쉼표 [0] 4 19 2 2 3 2 3 2" xfId="7404"/>
    <cellStyle name="쉼표 [0] 4 19 2 2 3 2 3 2 2" xfId="19645"/>
    <cellStyle name="쉼표 [0] 4 19 2 2 3 2 3 3" xfId="15227"/>
    <cellStyle name="쉼표 [0] 4 19 2 2 3 2 4" xfId="5027"/>
    <cellStyle name="쉼표 [0] 4 19 2 2 3 2 4 2" xfId="7405"/>
    <cellStyle name="쉼표 [0] 4 19 2 2 3 2 4 2 2" xfId="19646"/>
    <cellStyle name="쉼표 [0] 4 19 2 2 3 2 4 3" xfId="17267"/>
    <cellStyle name="쉼표 [0] 4 19 2 2 3 2 5" xfId="7400"/>
    <cellStyle name="쉼표 [0] 4 19 2 2 3 2 5 2" xfId="19641"/>
    <cellStyle name="쉼표 [0] 4 19 2 2 3 2 6" xfId="13719"/>
    <cellStyle name="쉼표 [0] 4 19 2 2 3 3" xfId="1887"/>
    <cellStyle name="쉼표 [0] 4 19 2 2 3 3 2" xfId="2989"/>
    <cellStyle name="쉼표 [0] 4 19 2 2 3 3 2 2" xfId="7407"/>
    <cellStyle name="쉼표 [0] 4 19 2 2 3 3 2 2 2" xfId="19648"/>
    <cellStyle name="쉼표 [0] 4 19 2 2 3 3 2 3" xfId="15229"/>
    <cellStyle name="쉼표 [0] 4 19 2 2 3 3 3" xfId="5029"/>
    <cellStyle name="쉼표 [0] 4 19 2 2 3 3 3 2" xfId="7408"/>
    <cellStyle name="쉼표 [0] 4 19 2 2 3 3 3 2 2" xfId="19649"/>
    <cellStyle name="쉼표 [0] 4 19 2 2 3 3 3 3" xfId="17269"/>
    <cellStyle name="쉼표 [0] 4 19 2 2 3 3 4" xfId="7406"/>
    <cellStyle name="쉼표 [0] 4 19 2 2 3 3 4 2" xfId="19647"/>
    <cellStyle name="쉼표 [0] 4 19 2 2 3 3 5" xfId="14127"/>
    <cellStyle name="쉼표 [0] 4 19 2 2 3 4" xfId="2295"/>
    <cellStyle name="쉼표 [0] 4 19 2 2 3 4 2" xfId="2990"/>
    <cellStyle name="쉼표 [0] 4 19 2 2 3 4 2 2" xfId="7410"/>
    <cellStyle name="쉼표 [0] 4 19 2 2 3 4 2 2 2" xfId="19651"/>
    <cellStyle name="쉼표 [0] 4 19 2 2 3 4 2 3" xfId="15230"/>
    <cellStyle name="쉼표 [0] 4 19 2 2 3 4 3" xfId="5030"/>
    <cellStyle name="쉼표 [0] 4 19 2 2 3 4 3 2" xfId="7411"/>
    <cellStyle name="쉼표 [0] 4 19 2 2 3 4 3 2 2" xfId="19652"/>
    <cellStyle name="쉼표 [0] 4 19 2 2 3 4 3 3" xfId="17270"/>
    <cellStyle name="쉼표 [0] 4 19 2 2 3 4 4" xfId="7409"/>
    <cellStyle name="쉼표 [0] 4 19 2 2 3 4 4 2" xfId="19650"/>
    <cellStyle name="쉼표 [0] 4 19 2 2 3 4 5" xfId="14535"/>
    <cellStyle name="쉼표 [0] 4 19 2 2 3 5" xfId="2986"/>
    <cellStyle name="쉼표 [0] 4 19 2 2 3 5 2" xfId="7412"/>
    <cellStyle name="쉼표 [0] 4 19 2 2 3 5 2 2" xfId="19653"/>
    <cellStyle name="쉼표 [0] 4 19 2 2 3 5 3" xfId="15226"/>
    <cellStyle name="쉼표 [0] 4 19 2 2 3 6" xfId="5026"/>
    <cellStyle name="쉼표 [0] 4 19 2 2 3 6 2" xfId="7413"/>
    <cellStyle name="쉼표 [0] 4 19 2 2 3 6 2 2" xfId="19654"/>
    <cellStyle name="쉼표 [0] 4 19 2 2 3 6 3" xfId="17266"/>
    <cellStyle name="쉼표 [0] 4 19 2 2 3 7" xfId="7399"/>
    <cellStyle name="쉼표 [0] 4 19 2 2 3 7 2" xfId="19640"/>
    <cellStyle name="쉼표 [0] 4 19 2 2 3 8" xfId="13311"/>
    <cellStyle name="쉼표 [0] 4 19 2 2 4" xfId="1172"/>
    <cellStyle name="쉼표 [0] 4 19 2 2 4 2" xfId="1581"/>
    <cellStyle name="쉼표 [0] 4 19 2 2 4 2 2" xfId="2805"/>
    <cellStyle name="쉼표 [0] 4 19 2 2 4 2 2 2" xfId="2993"/>
    <cellStyle name="쉼표 [0] 4 19 2 2 4 2 2 2 2" xfId="7417"/>
    <cellStyle name="쉼표 [0] 4 19 2 2 4 2 2 2 2 2" xfId="19658"/>
    <cellStyle name="쉼표 [0] 4 19 2 2 4 2 2 2 3" xfId="15233"/>
    <cellStyle name="쉼표 [0] 4 19 2 2 4 2 2 3" xfId="5033"/>
    <cellStyle name="쉼표 [0] 4 19 2 2 4 2 2 3 2" xfId="7418"/>
    <cellStyle name="쉼표 [0] 4 19 2 2 4 2 2 3 2 2" xfId="19659"/>
    <cellStyle name="쉼표 [0] 4 19 2 2 4 2 2 3 3" xfId="17273"/>
    <cellStyle name="쉼표 [0] 4 19 2 2 4 2 2 4" xfId="7416"/>
    <cellStyle name="쉼표 [0] 4 19 2 2 4 2 2 4 2" xfId="19657"/>
    <cellStyle name="쉼표 [0] 4 19 2 2 4 2 2 5" xfId="15045"/>
    <cellStyle name="쉼표 [0] 4 19 2 2 4 2 3" xfId="2992"/>
    <cellStyle name="쉼표 [0] 4 19 2 2 4 2 3 2" xfId="7419"/>
    <cellStyle name="쉼표 [0] 4 19 2 2 4 2 3 2 2" xfId="19660"/>
    <cellStyle name="쉼표 [0] 4 19 2 2 4 2 3 3" xfId="15232"/>
    <cellStyle name="쉼표 [0] 4 19 2 2 4 2 4" xfId="5032"/>
    <cellStyle name="쉼표 [0] 4 19 2 2 4 2 4 2" xfId="7420"/>
    <cellStyle name="쉼표 [0] 4 19 2 2 4 2 4 2 2" xfId="19661"/>
    <cellStyle name="쉼표 [0] 4 19 2 2 4 2 4 3" xfId="17272"/>
    <cellStyle name="쉼표 [0] 4 19 2 2 4 2 5" xfId="7415"/>
    <cellStyle name="쉼표 [0] 4 19 2 2 4 2 5 2" xfId="19656"/>
    <cellStyle name="쉼표 [0] 4 19 2 2 4 2 6" xfId="13821"/>
    <cellStyle name="쉼표 [0] 4 19 2 2 4 3" xfId="1989"/>
    <cellStyle name="쉼표 [0] 4 19 2 2 4 3 2" xfId="2994"/>
    <cellStyle name="쉼표 [0] 4 19 2 2 4 3 2 2" xfId="7422"/>
    <cellStyle name="쉼표 [0] 4 19 2 2 4 3 2 2 2" xfId="19663"/>
    <cellStyle name="쉼표 [0] 4 19 2 2 4 3 2 3" xfId="15234"/>
    <cellStyle name="쉼표 [0] 4 19 2 2 4 3 3" xfId="5034"/>
    <cellStyle name="쉼표 [0] 4 19 2 2 4 3 3 2" xfId="7423"/>
    <cellStyle name="쉼표 [0] 4 19 2 2 4 3 3 2 2" xfId="19664"/>
    <cellStyle name="쉼표 [0] 4 19 2 2 4 3 3 3" xfId="17274"/>
    <cellStyle name="쉼표 [0] 4 19 2 2 4 3 4" xfId="7421"/>
    <cellStyle name="쉼표 [0] 4 19 2 2 4 3 4 2" xfId="19662"/>
    <cellStyle name="쉼표 [0] 4 19 2 2 4 3 5" xfId="14229"/>
    <cellStyle name="쉼표 [0] 4 19 2 2 4 4" xfId="2397"/>
    <cellStyle name="쉼표 [0] 4 19 2 2 4 4 2" xfId="2995"/>
    <cellStyle name="쉼표 [0] 4 19 2 2 4 4 2 2" xfId="7425"/>
    <cellStyle name="쉼표 [0] 4 19 2 2 4 4 2 2 2" xfId="19666"/>
    <cellStyle name="쉼표 [0] 4 19 2 2 4 4 2 3" xfId="15235"/>
    <cellStyle name="쉼표 [0] 4 19 2 2 4 4 3" xfId="5035"/>
    <cellStyle name="쉼표 [0] 4 19 2 2 4 4 3 2" xfId="7426"/>
    <cellStyle name="쉼표 [0] 4 19 2 2 4 4 3 2 2" xfId="19667"/>
    <cellStyle name="쉼표 [0] 4 19 2 2 4 4 3 3" xfId="17275"/>
    <cellStyle name="쉼표 [0] 4 19 2 2 4 4 4" xfId="7424"/>
    <cellStyle name="쉼표 [0] 4 19 2 2 4 4 4 2" xfId="19665"/>
    <cellStyle name="쉼표 [0] 4 19 2 2 4 4 5" xfId="14637"/>
    <cellStyle name="쉼표 [0] 4 19 2 2 4 5" xfId="2991"/>
    <cellStyle name="쉼표 [0] 4 19 2 2 4 5 2" xfId="7427"/>
    <cellStyle name="쉼표 [0] 4 19 2 2 4 5 2 2" xfId="19668"/>
    <cellStyle name="쉼표 [0] 4 19 2 2 4 5 3" xfId="15231"/>
    <cellStyle name="쉼표 [0] 4 19 2 2 4 6" xfId="5031"/>
    <cellStyle name="쉼표 [0] 4 19 2 2 4 6 2" xfId="7428"/>
    <cellStyle name="쉼표 [0] 4 19 2 2 4 6 2 2" xfId="19669"/>
    <cellStyle name="쉼표 [0] 4 19 2 2 4 6 3" xfId="17271"/>
    <cellStyle name="쉼표 [0] 4 19 2 2 4 7" xfId="7414"/>
    <cellStyle name="쉼표 [0] 4 19 2 2 4 7 2" xfId="19655"/>
    <cellStyle name="쉼표 [0] 4 19 2 2 4 8" xfId="13413"/>
    <cellStyle name="쉼표 [0] 4 19 2 2 5" xfId="1275"/>
    <cellStyle name="쉼표 [0] 4 19 2 2 5 2" xfId="2499"/>
    <cellStyle name="쉼표 [0] 4 19 2 2 5 2 2" xfId="2997"/>
    <cellStyle name="쉼표 [0] 4 19 2 2 5 2 2 2" xfId="7431"/>
    <cellStyle name="쉼표 [0] 4 19 2 2 5 2 2 2 2" xfId="19672"/>
    <cellStyle name="쉼표 [0] 4 19 2 2 5 2 2 3" xfId="15237"/>
    <cellStyle name="쉼표 [0] 4 19 2 2 5 2 3" xfId="5037"/>
    <cellStyle name="쉼표 [0] 4 19 2 2 5 2 3 2" xfId="7432"/>
    <cellStyle name="쉼표 [0] 4 19 2 2 5 2 3 2 2" xfId="19673"/>
    <cellStyle name="쉼표 [0] 4 19 2 2 5 2 3 3" xfId="17277"/>
    <cellStyle name="쉼표 [0] 4 19 2 2 5 2 4" xfId="7430"/>
    <cellStyle name="쉼표 [0] 4 19 2 2 5 2 4 2" xfId="19671"/>
    <cellStyle name="쉼표 [0] 4 19 2 2 5 2 5" xfId="14739"/>
    <cellStyle name="쉼표 [0] 4 19 2 2 5 3" xfId="2996"/>
    <cellStyle name="쉼표 [0] 4 19 2 2 5 3 2" xfId="7433"/>
    <cellStyle name="쉼표 [0] 4 19 2 2 5 3 2 2" xfId="19674"/>
    <cellStyle name="쉼표 [0] 4 19 2 2 5 3 3" xfId="15236"/>
    <cellStyle name="쉼표 [0] 4 19 2 2 5 4" xfId="5036"/>
    <cellStyle name="쉼표 [0] 4 19 2 2 5 4 2" xfId="7434"/>
    <cellStyle name="쉼표 [0] 4 19 2 2 5 4 2 2" xfId="19675"/>
    <cellStyle name="쉼표 [0] 4 19 2 2 5 4 3" xfId="17276"/>
    <cellStyle name="쉼표 [0] 4 19 2 2 5 5" xfId="7429"/>
    <cellStyle name="쉼표 [0] 4 19 2 2 5 5 2" xfId="19670"/>
    <cellStyle name="쉼표 [0] 4 19 2 2 5 6" xfId="13515"/>
    <cellStyle name="쉼표 [0] 4 19 2 2 6" xfId="1683"/>
    <cellStyle name="쉼표 [0] 4 19 2 2 6 2" xfId="2998"/>
    <cellStyle name="쉼표 [0] 4 19 2 2 6 2 2" xfId="7436"/>
    <cellStyle name="쉼표 [0] 4 19 2 2 6 2 2 2" xfId="19677"/>
    <cellStyle name="쉼표 [0] 4 19 2 2 6 2 3" xfId="15238"/>
    <cellStyle name="쉼표 [0] 4 19 2 2 6 3" xfId="5038"/>
    <cellStyle name="쉼표 [0] 4 19 2 2 6 3 2" xfId="7437"/>
    <cellStyle name="쉼표 [0] 4 19 2 2 6 3 2 2" xfId="19678"/>
    <cellStyle name="쉼표 [0] 4 19 2 2 6 3 3" xfId="17278"/>
    <cellStyle name="쉼표 [0] 4 19 2 2 6 4" xfId="7435"/>
    <cellStyle name="쉼표 [0] 4 19 2 2 6 4 2" xfId="19676"/>
    <cellStyle name="쉼표 [0] 4 19 2 2 6 5" xfId="13923"/>
    <cellStyle name="쉼표 [0] 4 19 2 2 7" xfId="2091"/>
    <cellStyle name="쉼표 [0] 4 19 2 2 7 2" xfId="2999"/>
    <cellStyle name="쉼표 [0] 4 19 2 2 7 2 2" xfId="7439"/>
    <cellStyle name="쉼표 [0] 4 19 2 2 7 2 2 2" xfId="19680"/>
    <cellStyle name="쉼표 [0] 4 19 2 2 7 2 3" xfId="15239"/>
    <cellStyle name="쉼표 [0] 4 19 2 2 7 3" xfId="5039"/>
    <cellStyle name="쉼표 [0] 4 19 2 2 7 3 2" xfId="7440"/>
    <cellStyle name="쉼표 [0] 4 19 2 2 7 3 2 2" xfId="19681"/>
    <cellStyle name="쉼표 [0] 4 19 2 2 7 3 3" xfId="17279"/>
    <cellStyle name="쉼표 [0] 4 19 2 2 7 4" xfId="7438"/>
    <cellStyle name="쉼표 [0] 4 19 2 2 7 4 2" xfId="19679"/>
    <cellStyle name="쉼표 [0] 4 19 2 2 7 5" xfId="14331"/>
    <cellStyle name="쉼표 [0] 4 19 2 2 8" xfId="2980"/>
    <cellStyle name="쉼표 [0] 4 19 2 2 8 2" xfId="7441"/>
    <cellStyle name="쉼표 [0] 4 19 2 2 8 2 2" xfId="19682"/>
    <cellStyle name="쉼표 [0] 4 19 2 2 8 3" xfId="15220"/>
    <cellStyle name="쉼표 [0] 4 19 2 2 9" xfId="5020"/>
    <cellStyle name="쉼표 [0] 4 19 2 2 9 2" xfId="7442"/>
    <cellStyle name="쉼표 [0] 4 19 2 2 9 2 2" xfId="19683"/>
    <cellStyle name="쉼표 [0] 4 19 2 2 9 3" xfId="17260"/>
    <cellStyle name="쉼표 [0] 4 19 2 3" xfId="917"/>
    <cellStyle name="쉼표 [0] 4 19 2 3 2" xfId="1327"/>
    <cellStyle name="쉼표 [0] 4 19 2 3 2 2" xfId="2551"/>
    <cellStyle name="쉼표 [0] 4 19 2 3 2 2 2" xfId="3002"/>
    <cellStyle name="쉼표 [0] 4 19 2 3 2 2 2 2" xfId="7446"/>
    <cellStyle name="쉼표 [0] 4 19 2 3 2 2 2 2 2" xfId="19687"/>
    <cellStyle name="쉼표 [0] 4 19 2 3 2 2 2 3" xfId="15242"/>
    <cellStyle name="쉼표 [0] 4 19 2 3 2 2 3" xfId="5042"/>
    <cellStyle name="쉼표 [0] 4 19 2 3 2 2 3 2" xfId="7447"/>
    <cellStyle name="쉼표 [0] 4 19 2 3 2 2 3 2 2" xfId="19688"/>
    <cellStyle name="쉼표 [0] 4 19 2 3 2 2 3 3" xfId="17282"/>
    <cellStyle name="쉼표 [0] 4 19 2 3 2 2 4" xfId="7445"/>
    <cellStyle name="쉼표 [0] 4 19 2 3 2 2 4 2" xfId="19686"/>
    <cellStyle name="쉼표 [0] 4 19 2 3 2 2 5" xfId="14791"/>
    <cellStyle name="쉼표 [0] 4 19 2 3 2 3" xfId="3001"/>
    <cellStyle name="쉼표 [0] 4 19 2 3 2 3 2" xfId="7448"/>
    <cellStyle name="쉼표 [0] 4 19 2 3 2 3 2 2" xfId="19689"/>
    <cellStyle name="쉼표 [0] 4 19 2 3 2 3 3" xfId="15241"/>
    <cellStyle name="쉼표 [0] 4 19 2 3 2 4" xfId="5041"/>
    <cellStyle name="쉼표 [0] 4 19 2 3 2 4 2" xfId="7449"/>
    <cellStyle name="쉼표 [0] 4 19 2 3 2 4 2 2" xfId="19690"/>
    <cellStyle name="쉼표 [0] 4 19 2 3 2 4 3" xfId="17281"/>
    <cellStyle name="쉼표 [0] 4 19 2 3 2 5" xfId="7444"/>
    <cellStyle name="쉼표 [0] 4 19 2 3 2 5 2" xfId="19685"/>
    <cellStyle name="쉼표 [0] 4 19 2 3 2 6" xfId="13567"/>
    <cellStyle name="쉼표 [0] 4 19 2 3 3" xfId="1735"/>
    <cellStyle name="쉼표 [0] 4 19 2 3 3 2" xfId="3003"/>
    <cellStyle name="쉼표 [0] 4 19 2 3 3 2 2" xfId="7451"/>
    <cellStyle name="쉼표 [0] 4 19 2 3 3 2 2 2" xfId="19692"/>
    <cellStyle name="쉼표 [0] 4 19 2 3 3 2 3" xfId="15243"/>
    <cellStyle name="쉼표 [0] 4 19 2 3 3 3" xfId="5043"/>
    <cellStyle name="쉼표 [0] 4 19 2 3 3 3 2" xfId="7452"/>
    <cellStyle name="쉼표 [0] 4 19 2 3 3 3 2 2" xfId="19693"/>
    <cellStyle name="쉼표 [0] 4 19 2 3 3 3 3" xfId="17283"/>
    <cellStyle name="쉼표 [0] 4 19 2 3 3 4" xfId="7450"/>
    <cellStyle name="쉼표 [0] 4 19 2 3 3 4 2" xfId="19691"/>
    <cellStyle name="쉼표 [0] 4 19 2 3 3 5" xfId="13975"/>
    <cellStyle name="쉼표 [0] 4 19 2 3 4" xfId="2143"/>
    <cellStyle name="쉼표 [0] 4 19 2 3 4 2" xfId="3004"/>
    <cellStyle name="쉼표 [0] 4 19 2 3 4 2 2" xfId="7454"/>
    <cellStyle name="쉼표 [0] 4 19 2 3 4 2 2 2" xfId="19695"/>
    <cellStyle name="쉼표 [0] 4 19 2 3 4 2 3" xfId="15244"/>
    <cellStyle name="쉼표 [0] 4 19 2 3 4 3" xfId="5044"/>
    <cellStyle name="쉼표 [0] 4 19 2 3 4 3 2" xfId="7455"/>
    <cellStyle name="쉼표 [0] 4 19 2 3 4 3 2 2" xfId="19696"/>
    <cellStyle name="쉼표 [0] 4 19 2 3 4 3 3" xfId="17284"/>
    <cellStyle name="쉼표 [0] 4 19 2 3 4 4" xfId="7453"/>
    <cellStyle name="쉼표 [0] 4 19 2 3 4 4 2" xfId="19694"/>
    <cellStyle name="쉼표 [0] 4 19 2 3 4 5" xfId="14383"/>
    <cellStyle name="쉼표 [0] 4 19 2 3 5" xfId="3000"/>
    <cellStyle name="쉼표 [0] 4 19 2 3 5 2" xfId="7456"/>
    <cellStyle name="쉼표 [0] 4 19 2 3 5 2 2" xfId="19697"/>
    <cellStyle name="쉼표 [0] 4 19 2 3 5 3" xfId="15240"/>
    <cellStyle name="쉼표 [0] 4 19 2 3 6" xfId="5040"/>
    <cellStyle name="쉼표 [0] 4 19 2 3 6 2" xfId="7457"/>
    <cellStyle name="쉼표 [0] 4 19 2 3 6 2 2" xfId="19698"/>
    <cellStyle name="쉼표 [0] 4 19 2 3 6 3" xfId="17280"/>
    <cellStyle name="쉼표 [0] 4 19 2 3 7" xfId="7443"/>
    <cellStyle name="쉼표 [0] 4 19 2 3 7 2" xfId="19684"/>
    <cellStyle name="쉼표 [0] 4 19 2 3 8" xfId="13159"/>
    <cellStyle name="쉼표 [0] 4 19 2 4" xfId="1019"/>
    <cellStyle name="쉼표 [0] 4 19 2 4 2" xfId="1429"/>
    <cellStyle name="쉼표 [0] 4 19 2 4 2 2" xfId="2653"/>
    <cellStyle name="쉼표 [0] 4 19 2 4 2 2 2" xfId="3007"/>
    <cellStyle name="쉼표 [0] 4 19 2 4 2 2 2 2" xfId="7461"/>
    <cellStyle name="쉼표 [0] 4 19 2 4 2 2 2 2 2" xfId="19702"/>
    <cellStyle name="쉼표 [0] 4 19 2 4 2 2 2 3" xfId="15247"/>
    <cellStyle name="쉼표 [0] 4 19 2 4 2 2 3" xfId="5047"/>
    <cellStyle name="쉼표 [0] 4 19 2 4 2 2 3 2" xfId="7462"/>
    <cellStyle name="쉼표 [0] 4 19 2 4 2 2 3 2 2" xfId="19703"/>
    <cellStyle name="쉼표 [0] 4 19 2 4 2 2 3 3" xfId="17287"/>
    <cellStyle name="쉼표 [0] 4 19 2 4 2 2 4" xfId="7460"/>
    <cellStyle name="쉼표 [0] 4 19 2 4 2 2 4 2" xfId="19701"/>
    <cellStyle name="쉼표 [0] 4 19 2 4 2 2 5" xfId="14893"/>
    <cellStyle name="쉼표 [0] 4 19 2 4 2 3" xfId="3006"/>
    <cellStyle name="쉼표 [0] 4 19 2 4 2 3 2" xfId="7463"/>
    <cellStyle name="쉼표 [0] 4 19 2 4 2 3 2 2" xfId="19704"/>
    <cellStyle name="쉼표 [0] 4 19 2 4 2 3 3" xfId="15246"/>
    <cellStyle name="쉼표 [0] 4 19 2 4 2 4" xfId="5046"/>
    <cellStyle name="쉼표 [0] 4 19 2 4 2 4 2" xfId="7464"/>
    <cellStyle name="쉼표 [0] 4 19 2 4 2 4 2 2" xfId="19705"/>
    <cellStyle name="쉼표 [0] 4 19 2 4 2 4 3" xfId="17286"/>
    <cellStyle name="쉼표 [0] 4 19 2 4 2 5" xfId="7459"/>
    <cellStyle name="쉼표 [0] 4 19 2 4 2 5 2" xfId="19700"/>
    <cellStyle name="쉼표 [0] 4 19 2 4 2 6" xfId="13669"/>
    <cellStyle name="쉼표 [0] 4 19 2 4 3" xfId="1837"/>
    <cellStyle name="쉼표 [0] 4 19 2 4 3 2" xfId="3008"/>
    <cellStyle name="쉼표 [0] 4 19 2 4 3 2 2" xfId="7466"/>
    <cellStyle name="쉼표 [0] 4 19 2 4 3 2 2 2" xfId="19707"/>
    <cellStyle name="쉼표 [0] 4 19 2 4 3 2 3" xfId="15248"/>
    <cellStyle name="쉼표 [0] 4 19 2 4 3 3" xfId="5048"/>
    <cellStyle name="쉼표 [0] 4 19 2 4 3 3 2" xfId="7467"/>
    <cellStyle name="쉼표 [0] 4 19 2 4 3 3 2 2" xfId="19708"/>
    <cellStyle name="쉼표 [0] 4 19 2 4 3 3 3" xfId="17288"/>
    <cellStyle name="쉼표 [0] 4 19 2 4 3 4" xfId="7465"/>
    <cellStyle name="쉼표 [0] 4 19 2 4 3 4 2" xfId="19706"/>
    <cellStyle name="쉼표 [0] 4 19 2 4 3 5" xfId="14077"/>
    <cellStyle name="쉼표 [0] 4 19 2 4 4" xfId="2245"/>
    <cellStyle name="쉼표 [0] 4 19 2 4 4 2" xfId="3009"/>
    <cellStyle name="쉼표 [0] 4 19 2 4 4 2 2" xfId="7469"/>
    <cellStyle name="쉼표 [0] 4 19 2 4 4 2 2 2" xfId="19710"/>
    <cellStyle name="쉼표 [0] 4 19 2 4 4 2 3" xfId="15249"/>
    <cellStyle name="쉼표 [0] 4 19 2 4 4 3" xfId="5049"/>
    <cellStyle name="쉼표 [0] 4 19 2 4 4 3 2" xfId="7470"/>
    <cellStyle name="쉼표 [0] 4 19 2 4 4 3 2 2" xfId="19711"/>
    <cellStyle name="쉼표 [0] 4 19 2 4 4 3 3" xfId="17289"/>
    <cellStyle name="쉼표 [0] 4 19 2 4 4 4" xfId="7468"/>
    <cellStyle name="쉼표 [0] 4 19 2 4 4 4 2" xfId="19709"/>
    <cellStyle name="쉼표 [0] 4 19 2 4 4 5" xfId="14485"/>
    <cellStyle name="쉼표 [0] 4 19 2 4 5" xfId="3005"/>
    <cellStyle name="쉼표 [0] 4 19 2 4 5 2" xfId="7471"/>
    <cellStyle name="쉼표 [0] 4 19 2 4 5 2 2" xfId="19712"/>
    <cellStyle name="쉼표 [0] 4 19 2 4 5 3" xfId="15245"/>
    <cellStyle name="쉼표 [0] 4 19 2 4 6" xfId="5045"/>
    <cellStyle name="쉼표 [0] 4 19 2 4 6 2" xfId="7472"/>
    <cellStyle name="쉼표 [0] 4 19 2 4 6 2 2" xfId="19713"/>
    <cellStyle name="쉼표 [0] 4 19 2 4 6 3" xfId="17285"/>
    <cellStyle name="쉼표 [0] 4 19 2 4 7" xfId="7458"/>
    <cellStyle name="쉼표 [0] 4 19 2 4 7 2" xfId="19699"/>
    <cellStyle name="쉼표 [0] 4 19 2 4 8" xfId="13261"/>
    <cellStyle name="쉼표 [0] 4 19 2 5" xfId="1122"/>
    <cellStyle name="쉼표 [0] 4 19 2 5 2" xfId="1531"/>
    <cellStyle name="쉼표 [0] 4 19 2 5 2 2" xfId="2755"/>
    <cellStyle name="쉼표 [0] 4 19 2 5 2 2 2" xfId="3012"/>
    <cellStyle name="쉼표 [0] 4 19 2 5 2 2 2 2" xfId="7476"/>
    <cellStyle name="쉼표 [0] 4 19 2 5 2 2 2 2 2" xfId="19717"/>
    <cellStyle name="쉼표 [0] 4 19 2 5 2 2 2 3" xfId="15252"/>
    <cellStyle name="쉼표 [0] 4 19 2 5 2 2 3" xfId="5052"/>
    <cellStyle name="쉼표 [0] 4 19 2 5 2 2 3 2" xfId="7477"/>
    <cellStyle name="쉼표 [0] 4 19 2 5 2 2 3 2 2" xfId="19718"/>
    <cellStyle name="쉼표 [0] 4 19 2 5 2 2 3 3" xfId="17292"/>
    <cellStyle name="쉼표 [0] 4 19 2 5 2 2 4" xfId="7475"/>
    <cellStyle name="쉼표 [0] 4 19 2 5 2 2 4 2" xfId="19716"/>
    <cellStyle name="쉼표 [0] 4 19 2 5 2 2 5" xfId="14995"/>
    <cellStyle name="쉼표 [0] 4 19 2 5 2 3" xfId="3011"/>
    <cellStyle name="쉼표 [0] 4 19 2 5 2 3 2" xfId="7478"/>
    <cellStyle name="쉼표 [0] 4 19 2 5 2 3 2 2" xfId="19719"/>
    <cellStyle name="쉼표 [0] 4 19 2 5 2 3 3" xfId="15251"/>
    <cellStyle name="쉼표 [0] 4 19 2 5 2 4" xfId="5051"/>
    <cellStyle name="쉼표 [0] 4 19 2 5 2 4 2" xfId="7479"/>
    <cellStyle name="쉼표 [0] 4 19 2 5 2 4 2 2" xfId="19720"/>
    <cellStyle name="쉼표 [0] 4 19 2 5 2 4 3" xfId="17291"/>
    <cellStyle name="쉼표 [0] 4 19 2 5 2 5" xfId="7474"/>
    <cellStyle name="쉼표 [0] 4 19 2 5 2 5 2" xfId="19715"/>
    <cellStyle name="쉼표 [0] 4 19 2 5 2 6" xfId="13771"/>
    <cellStyle name="쉼표 [0] 4 19 2 5 3" xfId="1939"/>
    <cellStyle name="쉼표 [0] 4 19 2 5 3 2" xfId="3013"/>
    <cellStyle name="쉼표 [0] 4 19 2 5 3 2 2" xfId="7481"/>
    <cellStyle name="쉼표 [0] 4 19 2 5 3 2 2 2" xfId="19722"/>
    <cellStyle name="쉼표 [0] 4 19 2 5 3 2 3" xfId="15253"/>
    <cellStyle name="쉼표 [0] 4 19 2 5 3 3" xfId="5053"/>
    <cellStyle name="쉼표 [0] 4 19 2 5 3 3 2" xfId="7482"/>
    <cellStyle name="쉼표 [0] 4 19 2 5 3 3 2 2" xfId="19723"/>
    <cellStyle name="쉼표 [0] 4 19 2 5 3 3 3" xfId="17293"/>
    <cellStyle name="쉼표 [0] 4 19 2 5 3 4" xfId="7480"/>
    <cellStyle name="쉼표 [0] 4 19 2 5 3 4 2" xfId="19721"/>
    <cellStyle name="쉼표 [0] 4 19 2 5 3 5" xfId="14179"/>
    <cellStyle name="쉼표 [0] 4 19 2 5 4" xfId="2347"/>
    <cellStyle name="쉼표 [0] 4 19 2 5 4 2" xfId="3014"/>
    <cellStyle name="쉼표 [0] 4 19 2 5 4 2 2" xfId="7484"/>
    <cellStyle name="쉼표 [0] 4 19 2 5 4 2 2 2" xfId="19725"/>
    <cellStyle name="쉼표 [0] 4 19 2 5 4 2 3" xfId="15254"/>
    <cellStyle name="쉼표 [0] 4 19 2 5 4 3" xfId="5054"/>
    <cellStyle name="쉼표 [0] 4 19 2 5 4 3 2" xfId="7485"/>
    <cellStyle name="쉼표 [0] 4 19 2 5 4 3 2 2" xfId="19726"/>
    <cellStyle name="쉼표 [0] 4 19 2 5 4 3 3" xfId="17294"/>
    <cellStyle name="쉼표 [0] 4 19 2 5 4 4" xfId="7483"/>
    <cellStyle name="쉼표 [0] 4 19 2 5 4 4 2" xfId="19724"/>
    <cellStyle name="쉼표 [0] 4 19 2 5 4 5" xfId="14587"/>
    <cellStyle name="쉼표 [0] 4 19 2 5 5" xfId="3010"/>
    <cellStyle name="쉼표 [0] 4 19 2 5 5 2" xfId="7486"/>
    <cellStyle name="쉼표 [0] 4 19 2 5 5 2 2" xfId="19727"/>
    <cellStyle name="쉼표 [0] 4 19 2 5 5 3" xfId="15250"/>
    <cellStyle name="쉼표 [0] 4 19 2 5 6" xfId="5050"/>
    <cellStyle name="쉼표 [0] 4 19 2 5 6 2" xfId="7487"/>
    <cellStyle name="쉼표 [0] 4 19 2 5 6 2 2" xfId="19728"/>
    <cellStyle name="쉼표 [0] 4 19 2 5 6 3" xfId="17290"/>
    <cellStyle name="쉼표 [0] 4 19 2 5 7" xfId="7473"/>
    <cellStyle name="쉼표 [0] 4 19 2 5 7 2" xfId="19714"/>
    <cellStyle name="쉼표 [0] 4 19 2 5 8" xfId="13363"/>
    <cellStyle name="쉼표 [0] 4 19 2 6" xfId="1225"/>
    <cellStyle name="쉼표 [0] 4 19 2 6 2" xfId="2449"/>
    <cellStyle name="쉼표 [0] 4 19 2 6 2 2" xfId="3016"/>
    <cellStyle name="쉼표 [0] 4 19 2 6 2 2 2" xfId="7490"/>
    <cellStyle name="쉼표 [0] 4 19 2 6 2 2 2 2" xfId="19731"/>
    <cellStyle name="쉼표 [0] 4 19 2 6 2 2 3" xfId="15256"/>
    <cellStyle name="쉼표 [0] 4 19 2 6 2 3" xfId="5056"/>
    <cellStyle name="쉼표 [0] 4 19 2 6 2 3 2" xfId="7491"/>
    <cellStyle name="쉼표 [0] 4 19 2 6 2 3 2 2" xfId="19732"/>
    <cellStyle name="쉼표 [0] 4 19 2 6 2 3 3" xfId="17296"/>
    <cellStyle name="쉼표 [0] 4 19 2 6 2 4" xfId="7489"/>
    <cellStyle name="쉼표 [0] 4 19 2 6 2 4 2" xfId="19730"/>
    <cellStyle name="쉼표 [0] 4 19 2 6 2 5" xfId="14689"/>
    <cellStyle name="쉼표 [0] 4 19 2 6 3" xfId="3015"/>
    <cellStyle name="쉼표 [0] 4 19 2 6 3 2" xfId="7492"/>
    <cellStyle name="쉼표 [0] 4 19 2 6 3 2 2" xfId="19733"/>
    <cellStyle name="쉼표 [0] 4 19 2 6 3 3" xfId="15255"/>
    <cellStyle name="쉼표 [0] 4 19 2 6 4" xfId="5055"/>
    <cellStyle name="쉼표 [0] 4 19 2 6 4 2" xfId="7493"/>
    <cellStyle name="쉼표 [0] 4 19 2 6 4 2 2" xfId="19734"/>
    <cellStyle name="쉼표 [0] 4 19 2 6 4 3" xfId="17295"/>
    <cellStyle name="쉼표 [0] 4 19 2 6 5" xfId="7488"/>
    <cellStyle name="쉼표 [0] 4 19 2 6 5 2" xfId="19729"/>
    <cellStyle name="쉼표 [0] 4 19 2 6 6" xfId="13465"/>
    <cellStyle name="쉼표 [0] 4 19 2 7" xfId="1633"/>
    <cellStyle name="쉼표 [0] 4 19 2 7 2" xfId="3017"/>
    <cellStyle name="쉼표 [0] 4 19 2 7 2 2" xfId="7495"/>
    <cellStyle name="쉼표 [0] 4 19 2 7 2 2 2" xfId="19736"/>
    <cellStyle name="쉼표 [0] 4 19 2 7 2 3" xfId="15257"/>
    <cellStyle name="쉼표 [0] 4 19 2 7 3" xfId="5057"/>
    <cellStyle name="쉼표 [0] 4 19 2 7 3 2" xfId="7496"/>
    <cellStyle name="쉼표 [0] 4 19 2 7 3 2 2" xfId="19737"/>
    <cellStyle name="쉼표 [0] 4 19 2 7 3 3" xfId="17297"/>
    <cellStyle name="쉼표 [0] 4 19 2 7 4" xfId="7494"/>
    <cellStyle name="쉼표 [0] 4 19 2 7 4 2" xfId="19735"/>
    <cellStyle name="쉼표 [0] 4 19 2 7 5" xfId="13873"/>
    <cellStyle name="쉼표 [0] 4 19 2 8" xfId="2041"/>
    <cellStyle name="쉼표 [0] 4 19 2 8 2" xfId="3018"/>
    <cellStyle name="쉼표 [0] 4 19 2 8 2 2" xfId="7498"/>
    <cellStyle name="쉼표 [0] 4 19 2 8 2 2 2" xfId="19739"/>
    <cellStyle name="쉼표 [0] 4 19 2 8 2 3" xfId="15258"/>
    <cellStyle name="쉼표 [0] 4 19 2 8 3" xfId="5058"/>
    <cellStyle name="쉼표 [0] 4 19 2 8 3 2" xfId="7499"/>
    <cellStyle name="쉼표 [0] 4 19 2 8 3 2 2" xfId="19740"/>
    <cellStyle name="쉼표 [0] 4 19 2 8 3 3" xfId="17298"/>
    <cellStyle name="쉼표 [0] 4 19 2 8 4" xfId="7497"/>
    <cellStyle name="쉼표 [0] 4 19 2 8 4 2" xfId="19738"/>
    <cellStyle name="쉼표 [0] 4 19 2 8 5" xfId="14281"/>
    <cellStyle name="쉼표 [0] 4 19 2 9" xfId="2979"/>
    <cellStyle name="쉼표 [0] 4 19 2 9 2" xfId="7500"/>
    <cellStyle name="쉼표 [0] 4 19 2 9 2 2" xfId="19741"/>
    <cellStyle name="쉼표 [0] 4 19 2 9 3" xfId="15219"/>
    <cellStyle name="쉼표 [0] 4 19 3" xfId="840"/>
    <cellStyle name="쉼표 [0] 4 19 3 10" xfId="7501"/>
    <cellStyle name="쉼표 [0] 4 19 3 10 2" xfId="19742"/>
    <cellStyle name="쉼표 [0] 4 19 3 11" xfId="13082"/>
    <cellStyle name="쉼표 [0] 4 19 3 2" xfId="942"/>
    <cellStyle name="쉼표 [0] 4 19 3 2 2" xfId="1352"/>
    <cellStyle name="쉼표 [0] 4 19 3 2 2 2" xfId="2576"/>
    <cellStyle name="쉼표 [0] 4 19 3 2 2 2 2" xfId="3022"/>
    <cellStyle name="쉼표 [0] 4 19 3 2 2 2 2 2" xfId="7505"/>
    <cellStyle name="쉼표 [0] 4 19 3 2 2 2 2 2 2" xfId="19746"/>
    <cellStyle name="쉼표 [0] 4 19 3 2 2 2 2 3" xfId="15262"/>
    <cellStyle name="쉼표 [0] 4 19 3 2 2 2 3" xfId="5062"/>
    <cellStyle name="쉼표 [0] 4 19 3 2 2 2 3 2" xfId="7506"/>
    <cellStyle name="쉼표 [0] 4 19 3 2 2 2 3 2 2" xfId="19747"/>
    <cellStyle name="쉼표 [0] 4 19 3 2 2 2 3 3" xfId="17302"/>
    <cellStyle name="쉼표 [0] 4 19 3 2 2 2 4" xfId="7504"/>
    <cellStyle name="쉼표 [0] 4 19 3 2 2 2 4 2" xfId="19745"/>
    <cellStyle name="쉼표 [0] 4 19 3 2 2 2 5" xfId="14816"/>
    <cellStyle name="쉼표 [0] 4 19 3 2 2 3" xfId="3021"/>
    <cellStyle name="쉼표 [0] 4 19 3 2 2 3 2" xfId="7507"/>
    <cellStyle name="쉼표 [0] 4 19 3 2 2 3 2 2" xfId="19748"/>
    <cellStyle name="쉼표 [0] 4 19 3 2 2 3 3" xfId="15261"/>
    <cellStyle name="쉼표 [0] 4 19 3 2 2 4" xfId="5061"/>
    <cellStyle name="쉼표 [0] 4 19 3 2 2 4 2" xfId="7508"/>
    <cellStyle name="쉼표 [0] 4 19 3 2 2 4 2 2" xfId="19749"/>
    <cellStyle name="쉼표 [0] 4 19 3 2 2 4 3" xfId="17301"/>
    <cellStyle name="쉼표 [0] 4 19 3 2 2 5" xfId="7503"/>
    <cellStyle name="쉼표 [0] 4 19 3 2 2 5 2" xfId="19744"/>
    <cellStyle name="쉼표 [0] 4 19 3 2 2 6" xfId="13592"/>
    <cellStyle name="쉼표 [0] 4 19 3 2 3" xfId="1760"/>
    <cellStyle name="쉼표 [0] 4 19 3 2 3 2" xfId="3023"/>
    <cellStyle name="쉼표 [0] 4 19 3 2 3 2 2" xfId="7510"/>
    <cellStyle name="쉼표 [0] 4 19 3 2 3 2 2 2" xfId="19751"/>
    <cellStyle name="쉼표 [0] 4 19 3 2 3 2 3" xfId="15263"/>
    <cellStyle name="쉼표 [0] 4 19 3 2 3 3" xfId="5063"/>
    <cellStyle name="쉼표 [0] 4 19 3 2 3 3 2" xfId="7511"/>
    <cellStyle name="쉼표 [0] 4 19 3 2 3 3 2 2" xfId="19752"/>
    <cellStyle name="쉼표 [0] 4 19 3 2 3 3 3" xfId="17303"/>
    <cellStyle name="쉼표 [0] 4 19 3 2 3 4" xfId="7509"/>
    <cellStyle name="쉼표 [0] 4 19 3 2 3 4 2" xfId="19750"/>
    <cellStyle name="쉼표 [0] 4 19 3 2 3 5" xfId="14000"/>
    <cellStyle name="쉼표 [0] 4 19 3 2 4" xfId="2168"/>
    <cellStyle name="쉼표 [0] 4 19 3 2 4 2" xfId="3024"/>
    <cellStyle name="쉼표 [0] 4 19 3 2 4 2 2" xfId="7513"/>
    <cellStyle name="쉼표 [0] 4 19 3 2 4 2 2 2" xfId="19754"/>
    <cellStyle name="쉼표 [0] 4 19 3 2 4 2 3" xfId="15264"/>
    <cellStyle name="쉼표 [0] 4 19 3 2 4 3" xfId="5064"/>
    <cellStyle name="쉼표 [0] 4 19 3 2 4 3 2" xfId="7514"/>
    <cellStyle name="쉼표 [0] 4 19 3 2 4 3 2 2" xfId="19755"/>
    <cellStyle name="쉼표 [0] 4 19 3 2 4 3 3" xfId="17304"/>
    <cellStyle name="쉼표 [0] 4 19 3 2 4 4" xfId="7512"/>
    <cellStyle name="쉼표 [0] 4 19 3 2 4 4 2" xfId="19753"/>
    <cellStyle name="쉼표 [0] 4 19 3 2 4 5" xfId="14408"/>
    <cellStyle name="쉼표 [0] 4 19 3 2 5" xfId="3020"/>
    <cellStyle name="쉼표 [0] 4 19 3 2 5 2" xfId="7515"/>
    <cellStyle name="쉼표 [0] 4 19 3 2 5 2 2" xfId="19756"/>
    <cellStyle name="쉼표 [0] 4 19 3 2 5 3" xfId="15260"/>
    <cellStyle name="쉼표 [0] 4 19 3 2 6" xfId="5060"/>
    <cellStyle name="쉼표 [0] 4 19 3 2 6 2" xfId="7516"/>
    <cellStyle name="쉼표 [0] 4 19 3 2 6 2 2" xfId="19757"/>
    <cellStyle name="쉼표 [0] 4 19 3 2 6 3" xfId="17300"/>
    <cellStyle name="쉼표 [0] 4 19 3 2 7" xfId="7502"/>
    <cellStyle name="쉼표 [0] 4 19 3 2 7 2" xfId="19743"/>
    <cellStyle name="쉼표 [0] 4 19 3 2 8" xfId="13184"/>
    <cellStyle name="쉼표 [0] 4 19 3 3" xfId="1044"/>
    <cellStyle name="쉼표 [0] 4 19 3 3 2" xfId="1454"/>
    <cellStyle name="쉼표 [0] 4 19 3 3 2 2" xfId="2678"/>
    <cellStyle name="쉼표 [0] 4 19 3 3 2 2 2" xfId="3027"/>
    <cellStyle name="쉼표 [0] 4 19 3 3 2 2 2 2" xfId="7520"/>
    <cellStyle name="쉼표 [0] 4 19 3 3 2 2 2 2 2" xfId="19761"/>
    <cellStyle name="쉼표 [0] 4 19 3 3 2 2 2 3" xfId="15267"/>
    <cellStyle name="쉼표 [0] 4 19 3 3 2 2 3" xfId="5067"/>
    <cellStyle name="쉼표 [0] 4 19 3 3 2 2 3 2" xfId="7521"/>
    <cellStyle name="쉼표 [0] 4 19 3 3 2 2 3 2 2" xfId="19762"/>
    <cellStyle name="쉼표 [0] 4 19 3 3 2 2 3 3" xfId="17307"/>
    <cellStyle name="쉼표 [0] 4 19 3 3 2 2 4" xfId="7519"/>
    <cellStyle name="쉼표 [0] 4 19 3 3 2 2 4 2" xfId="19760"/>
    <cellStyle name="쉼표 [0] 4 19 3 3 2 2 5" xfId="14918"/>
    <cellStyle name="쉼표 [0] 4 19 3 3 2 3" xfId="3026"/>
    <cellStyle name="쉼표 [0] 4 19 3 3 2 3 2" xfId="7522"/>
    <cellStyle name="쉼표 [0] 4 19 3 3 2 3 2 2" xfId="19763"/>
    <cellStyle name="쉼표 [0] 4 19 3 3 2 3 3" xfId="15266"/>
    <cellStyle name="쉼표 [0] 4 19 3 3 2 4" xfId="5066"/>
    <cellStyle name="쉼표 [0] 4 19 3 3 2 4 2" xfId="7523"/>
    <cellStyle name="쉼표 [0] 4 19 3 3 2 4 2 2" xfId="19764"/>
    <cellStyle name="쉼표 [0] 4 19 3 3 2 4 3" xfId="17306"/>
    <cellStyle name="쉼표 [0] 4 19 3 3 2 5" xfId="7518"/>
    <cellStyle name="쉼표 [0] 4 19 3 3 2 5 2" xfId="19759"/>
    <cellStyle name="쉼표 [0] 4 19 3 3 2 6" xfId="13694"/>
    <cellStyle name="쉼표 [0] 4 19 3 3 3" xfId="1862"/>
    <cellStyle name="쉼표 [0] 4 19 3 3 3 2" xfId="3028"/>
    <cellStyle name="쉼표 [0] 4 19 3 3 3 2 2" xfId="7525"/>
    <cellStyle name="쉼표 [0] 4 19 3 3 3 2 2 2" xfId="19766"/>
    <cellStyle name="쉼표 [0] 4 19 3 3 3 2 3" xfId="15268"/>
    <cellStyle name="쉼표 [0] 4 19 3 3 3 3" xfId="5068"/>
    <cellStyle name="쉼표 [0] 4 19 3 3 3 3 2" xfId="7526"/>
    <cellStyle name="쉼표 [0] 4 19 3 3 3 3 2 2" xfId="19767"/>
    <cellStyle name="쉼표 [0] 4 19 3 3 3 3 3" xfId="17308"/>
    <cellStyle name="쉼표 [0] 4 19 3 3 3 4" xfId="7524"/>
    <cellStyle name="쉼표 [0] 4 19 3 3 3 4 2" xfId="19765"/>
    <cellStyle name="쉼표 [0] 4 19 3 3 3 5" xfId="14102"/>
    <cellStyle name="쉼표 [0] 4 19 3 3 4" xfId="2270"/>
    <cellStyle name="쉼표 [0] 4 19 3 3 4 2" xfId="3029"/>
    <cellStyle name="쉼표 [0] 4 19 3 3 4 2 2" xfId="7528"/>
    <cellStyle name="쉼표 [0] 4 19 3 3 4 2 2 2" xfId="19769"/>
    <cellStyle name="쉼표 [0] 4 19 3 3 4 2 3" xfId="15269"/>
    <cellStyle name="쉼표 [0] 4 19 3 3 4 3" xfId="5069"/>
    <cellStyle name="쉼표 [0] 4 19 3 3 4 3 2" xfId="7529"/>
    <cellStyle name="쉼표 [0] 4 19 3 3 4 3 2 2" xfId="19770"/>
    <cellStyle name="쉼표 [0] 4 19 3 3 4 3 3" xfId="17309"/>
    <cellStyle name="쉼표 [0] 4 19 3 3 4 4" xfId="7527"/>
    <cellStyle name="쉼표 [0] 4 19 3 3 4 4 2" xfId="19768"/>
    <cellStyle name="쉼표 [0] 4 19 3 3 4 5" xfId="14510"/>
    <cellStyle name="쉼표 [0] 4 19 3 3 5" xfId="3025"/>
    <cellStyle name="쉼표 [0] 4 19 3 3 5 2" xfId="7530"/>
    <cellStyle name="쉼표 [0] 4 19 3 3 5 2 2" xfId="19771"/>
    <cellStyle name="쉼표 [0] 4 19 3 3 5 3" xfId="15265"/>
    <cellStyle name="쉼표 [0] 4 19 3 3 6" xfId="5065"/>
    <cellStyle name="쉼표 [0] 4 19 3 3 6 2" xfId="7531"/>
    <cellStyle name="쉼표 [0] 4 19 3 3 6 2 2" xfId="19772"/>
    <cellStyle name="쉼표 [0] 4 19 3 3 6 3" xfId="17305"/>
    <cellStyle name="쉼표 [0] 4 19 3 3 7" xfId="7517"/>
    <cellStyle name="쉼표 [0] 4 19 3 3 7 2" xfId="19758"/>
    <cellStyle name="쉼표 [0] 4 19 3 3 8" xfId="13286"/>
    <cellStyle name="쉼표 [0] 4 19 3 4" xfId="1147"/>
    <cellStyle name="쉼표 [0] 4 19 3 4 2" xfId="1556"/>
    <cellStyle name="쉼표 [0] 4 19 3 4 2 2" xfId="2780"/>
    <cellStyle name="쉼표 [0] 4 19 3 4 2 2 2" xfId="3032"/>
    <cellStyle name="쉼표 [0] 4 19 3 4 2 2 2 2" xfId="7535"/>
    <cellStyle name="쉼표 [0] 4 19 3 4 2 2 2 2 2" xfId="19776"/>
    <cellStyle name="쉼표 [0] 4 19 3 4 2 2 2 3" xfId="15272"/>
    <cellStyle name="쉼표 [0] 4 19 3 4 2 2 3" xfId="5072"/>
    <cellStyle name="쉼표 [0] 4 19 3 4 2 2 3 2" xfId="7536"/>
    <cellStyle name="쉼표 [0] 4 19 3 4 2 2 3 2 2" xfId="19777"/>
    <cellStyle name="쉼표 [0] 4 19 3 4 2 2 3 3" xfId="17312"/>
    <cellStyle name="쉼표 [0] 4 19 3 4 2 2 4" xfId="7534"/>
    <cellStyle name="쉼표 [0] 4 19 3 4 2 2 4 2" xfId="19775"/>
    <cellStyle name="쉼표 [0] 4 19 3 4 2 2 5" xfId="15020"/>
    <cellStyle name="쉼표 [0] 4 19 3 4 2 3" xfId="3031"/>
    <cellStyle name="쉼표 [0] 4 19 3 4 2 3 2" xfId="7537"/>
    <cellStyle name="쉼표 [0] 4 19 3 4 2 3 2 2" xfId="19778"/>
    <cellStyle name="쉼표 [0] 4 19 3 4 2 3 3" xfId="15271"/>
    <cellStyle name="쉼표 [0] 4 19 3 4 2 4" xfId="5071"/>
    <cellStyle name="쉼표 [0] 4 19 3 4 2 4 2" xfId="7538"/>
    <cellStyle name="쉼표 [0] 4 19 3 4 2 4 2 2" xfId="19779"/>
    <cellStyle name="쉼표 [0] 4 19 3 4 2 4 3" xfId="17311"/>
    <cellStyle name="쉼표 [0] 4 19 3 4 2 5" xfId="7533"/>
    <cellStyle name="쉼표 [0] 4 19 3 4 2 5 2" xfId="19774"/>
    <cellStyle name="쉼표 [0] 4 19 3 4 2 6" xfId="13796"/>
    <cellStyle name="쉼표 [0] 4 19 3 4 3" xfId="1964"/>
    <cellStyle name="쉼표 [0] 4 19 3 4 3 2" xfId="3033"/>
    <cellStyle name="쉼표 [0] 4 19 3 4 3 2 2" xfId="7540"/>
    <cellStyle name="쉼표 [0] 4 19 3 4 3 2 2 2" xfId="19781"/>
    <cellStyle name="쉼표 [0] 4 19 3 4 3 2 3" xfId="15273"/>
    <cellStyle name="쉼표 [0] 4 19 3 4 3 3" xfId="5073"/>
    <cellStyle name="쉼표 [0] 4 19 3 4 3 3 2" xfId="7541"/>
    <cellStyle name="쉼표 [0] 4 19 3 4 3 3 2 2" xfId="19782"/>
    <cellStyle name="쉼표 [0] 4 19 3 4 3 3 3" xfId="17313"/>
    <cellStyle name="쉼표 [0] 4 19 3 4 3 4" xfId="7539"/>
    <cellStyle name="쉼표 [0] 4 19 3 4 3 4 2" xfId="19780"/>
    <cellStyle name="쉼표 [0] 4 19 3 4 3 5" xfId="14204"/>
    <cellStyle name="쉼표 [0] 4 19 3 4 4" xfId="2372"/>
    <cellStyle name="쉼표 [0] 4 19 3 4 4 2" xfId="3034"/>
    <cellStyle name="쉼표 [0] 4 19 3 4 4 2 2" xfId="7543"/>
    <cellStyle name="쉼표 [0] 4 19 3 4 4 2 2 2" xfId="19784"/>
    <cellStyle name="쉼표 [0] 4 19 3 4 4 2 3" xfId="15274"/>
    <cellStyle name="쉼표 [0] 4 19 3 4 4 3" xfId="5074"/>
    <cellStyle name="쉼표 [0] 4 19 3 4 4 3 2" xfId="7544"/>
    <cellStyle name="쉼표 [0] 4 19 3 4 4 3 2 2" xfId="19785"/>
    <cellStyle name="쉼표 [0] 4 19 3 4 4 3 3" xfId="17314"/>
    <cellStyle name="쉼표 [0] 4 19 3 4 4 4" xfId="7542"/>
    <cellStyle name="쉼표 [0] 4 19 3 4 4 4 2" xfId="19783"/>
    <cellStyle name="쉼표 [0] 4 19 3 4 4 5" xfId="14612"/>
    <cellStyle name="쉼표 [0] 4 19 3 4 5" xfId="3030"/>
    <cellStyle name="쉼표 [0] 4 19 3 4 5 2" xfId="7545"/>
    <cellStyle name="쉼표 [0] 4 19 3 4 5 2 2" xfId="19786"/>
    <cellStyle name="쉼표 [0] 4 19 3 4 5 3" xfId="15270"/>
    <cellStyle name="쉼표 [0] 4 19 3 4 6" xfId="5070"/>
    <cellStyle name="쉼표 [0] 4 19 3 4 6 2" xfId="7546"/>
    <cellStyle name="쉼표 [0] 4 19 3 4 6 2 2" xfId="19787"/>
    <cellStyle name="쉼표 [0] 4 19 3 4 6 3" xfId="17310"/>
    <cellStyle name="쉼표 [0] 4 19 3 4 7" xfId="7532"/>
    <cellStyle name="쉼표 [0] 4 19 3 4 7 2" xfId="19773"/>
    <cellStyle name="쉼표 [0] 4 19 3 4 8" xfId="13388"/>
    <cellStyle name="쉼표 [0] 4 19 3 5" xfId="1250"/>
    <cellStyle name="쉼표 [0] 4 19 3 5 2" xfId="2474"/>
    <cellStyle name="쉼표 [0] 4 19 3 5 2 2" xfId="3036"/>
    <cellStyle name="쉼표 [0] 4 19 3 5 2 2 2" xfId="7549"/>
    <cellStyle name="쉼표 [0] 4 19 3 5 2 2 2 2" xfId="19790"/>
    <cellStyle name="쉼표 [0] 4 19 3 5 2 2 3" xfId="15276"/>
    <cellStyle name="쉼표 [0] 4 19 3 5 2 3" xfId="5076"/>
    <cellStyle name="쉼표 [0] 4 19 3 5 2 3 2" xfId="7550"/>
    <cellStyle name="쉼표 [0] 4 19 3 5 2 3 2 2" xfId="19791"/>
    <cellStyle name="쉼표 [0] 4 19 3 5 2 3 3" xfId="17316"/>
    <cellStyle name="쉼표 [0] 4 19 3 5 2 4" xfId="7548"/>
    <cellStyle name="쉼표 [0] 4 19 3 5 2 4 2" xfId="19789"/>
    <cellStyle name="쉼표 [0] 4 19 3 5 2 5" xfId="14714"/>
    <cellStyle name="쉼표 [0] 4 19 3 5 3" xfId="3035"/>
    <cellStyle name="쉼표 [0] 4 19 3 5 3 2" xfId="7551"/>
    <cellStyle name="쉼표 [0] 4 19 3 5 3 2 2" xfId="19792"/>
    <cellStyle name="쉼표 [0] 4 19 3 5 3 3" xfId="15275"/>
    <cellStyle name="쉼표 [0] 4 19 3 5 4" xfId="5075"/>
    <cellStyle name="쉼표 [0] 4 19 3 5 4 2" xfId="7552"/>
    <cellStyle name="쉼표 [0] 4 19 3 5 4 2 2" xfId="19793"/>
    <cellStyle name="쉼표 [0] 4 19 3 5 4 3" xfId="17315"/>
    <cellStyle name="쉼표 [0] 4 19 3 5 5" xfId="7547"/>
    <cellStyle name="쉼표 [0] 4 19 3 5 5 2" xfId="19788"/>
    <cellStyle name="쉼표 [0] 4 19 3 5 6" xfId="13490"/>
    <cellStyle name="쉼표 [0] 4 19 3 6" xfId="1658"/>
    <cellStyle name="쉼표 [0] 4 19 3 6 2" xfId="3037"/>
    <cellStyle name="쉼표 [0] 4 19 3 6 2 2" xfId="7554"/>
    <cellStyle name="쉼표 [0] 4 19 3 6 2 2 2" xfId="19795"/>
    <cellStyle name="쉼표 [0] 4 19 3 6 2 3" xfId="15277"/>
    <cellStyle name="쉼표 [0] 4 19 3 6 3" xfId="5077"/>
    <cellStyle name="쉼표 [0] 4 19 3 6 3 2" xfId="7555"/>
    <cellStyle name="쉼표 [0] 4 19 3 6 3 2 2" xfId="19796"/>
    <cellStyle name="쉼표 [0] 4 19 3 6 3 3" xfId="17317"/>
    <cellStyle name="쉼표 [0] 4 19 3 6 4" xfId="7553"/>
    <cellStyle name="쉼표 [0] 4 19 3 6 4 2" xfId="19794"/>
    <cellStyle name="쉼표 [0] 4 19 3 6 5" xfId="13898"/>
    <cellStyle name="쉼표 [0] 4 19 3 7" xfId="2066"/>
    <cellStyle name="쉼표 [0] 4 19 3 7 2" xfId="3038"/>
    <cellStyle name="쉼표 [0] 4 19 3 7 2 2" xfId="7557"/>
    <cellStyle name="쉼표 [0] 4 19 3 7 2 2 2" xfId="19798"/>
    <cellStyle name="쉼표 [0] 4 19 3 7 2 3" xfId="15278"/>
    <cellStyle name="쉼표 [0] 4 19 3 7 3" xfId="5078"/>
    <cellStyle name="쉼표 [0] 4 19 3 7 3 2" xfId="7558"/>
    <cellStyle name="쉼표 [0] 4 19 3 7 3 2 2" xfId="19799"/>
    <cellStyle name="쉼표 [0] 4 19 3 7 3 3" xfId="17318"/>
    <cellStyle name="쉼표 [0] 4 19 3 7 4" xfId="7556"/>
    <cellStyle name="쉼표 [0] 4 19 3 7 4 2" xfId="19797"/>
    <cellStyle name="쉼표 [0] 4 19 3 7 5" xfId="14306"/>
    <cellStyle name="쉼표 [0] 4 19 3 8" xfId="3019"/>
    <cellStyle name="쉼표 [0] 4 19 3 8 2" xfId="7559"/>
    <cellStyle name="쉼표 [0] 4 19 3 8 2 2" xfId="19800"/>
    <cellStyle name="쉼표 [0] 4 19 3 8 3" xfId="15259"/>
    <cellStyle name="쉼표 [0] 4 19 3 9" xfId="5059"/>
    <cellStyle name="쉼표 [0] 4 19 3 9 2" xfId="7560"/>
    <cellStyle name="쉼표 [0] 4 19 3 9 2 2" xfId="19801"/>
    <cellStyle name="쉼표 [0] 4 19 3 9 3" xfId="17299"/>
    <cellStyle name="쉼표 [0] 4 19 4" xfId="892"/>
    <cellStyle name="쉼표 [0] 4 19 4 2" xfId="1302"/>
    <cellStyle name="쉼표 [0] 4 19 4 2 2" xfId="2526"/>
    <cellStyle name="쉼표 [0] 4 19 4 2 2 2" xfId="3041"/>
    <cellStyle name="쉼표 [0] 4 19 4 2 2 2 2" xfId="7564"/>
    <cellStyle name="쉼표 [0] 4 19 4 2 2 2 2 2" xfId="19805"/>
    <cellStyle name="쉼표 [0] 4 19 4 2 2 2 3" xfId="15281"/>
    <cellStyle name="쉼표 [0] 4 19 4 2 2 3" xfId="5081"/>
    <cellStyle name="쉼표 [0] 4 19 4 2 2 3 2" xfId="7565"/>
    <cellStyle name="쉼표 [0] 4 19 4 2 2 3 2 2" xfId="19806"/>
    <cellStyle name="쉼표 [0] 4 19 4 2 2 3 3" xfId="17321"/>
    <cellStyle name="쉼표 [0] 4 19 4 2 2 4" xfId="7563"/>
    <cellStyle name="쉼표 [0] 4 19 4 2 2 4 2" xfId="19804"/>
    <cellStyle name="쉼표 [0] 4 19 4 2 2 5" xfId="14766"/>
    <cellStyle name="쉼표 [0] 4 19 4 2 3" xfId="3040"/>
    <cellStyle name="쉼표 [0] 4 19 4 2 3 2" xfId="7566"/>
    <cellStyle name="쉼표 [0] 4 19 4 2 3 2 2" xfId="19807"/>
    <cellStyle name="쉼표 [0] 4 19 4 2 3 3" xfId="15280"/>
    <cellStyle name="쉼표 [0] 4 19 4 2 4" xfId="5080"/>
    <cellStyle name="쉼표 [0] 4 19 4 2 4 2" xfId="7567"/>
    <cellStyle name="쉼표 [0] 4 19 4 2 4 2 2" xfId="19808"/>
    <cellStyle name="쉼표 [0] 4 19 4 2 4 3" xfId="17320"/>
    <cellStyle name="쉼표 [0] 4 19 4 2 5" xfId="7562"/>
    <cellStyle name="쉼표 [0] 4 19 4 2 5 2" xfId="19803"/>
    <cellStyle name="쉼표 [0] 4 19 4 2 6" xfId="13542"/>
    <cellStyle name="쉼표 [0] 4 19 4 3" xfId="1710"/>
    <cellStyle name="쉼표 [0] 4 19 4 3 2" xfId="3042"/>
    <cellStyle name="쉼표 [0] 4 19 4 3 2 2" xfId="7569"/>
    <cellStyle name="쉼표 [0] 4 19 4 3 2 2 2" xfId="19810"/>
    <cellStyle name="쉼표 [0] 4 19 4 3 2 3" xfId="15282"/>
    <cellStyle name="쉼표 [0] 4 19 4 3 3" xfId="5082"/>
    <cellStyle name="쉼표 [0] 4 19 4 3 3 2" xfId="7570"/>
    <cellStyle name="쉼표 [0] 4 19 4 3 3 2 2" xfId="19811"/>
    <cellStyle name="쉼표 [0] 4 19 4 3 3 3" xfId="17322"/>
    <cellStyle name="쉼표 [0] 4 19 4 3 4" xfId="7568"/>
    <cellStyle name="쉼표 [0] 4 19 4 3 4 2" xfId="19809"/>
    <cellStyle name="쉼표 [0] 4 19 4 3 5" xfId="13950"/>
    <cellStyle name="쉼표 [0] 4 19 4 4" xfId="2118"/>
    <cellStyle name="쉼표 [0] 4 19 4 4 2" xfId="3043"/>
    <cellStyle name="쉼표 [0] 4 19 4 4 2 2" xfId="7572"/>
    <cellStyle name="쉼표 [0] 4 19 4 4 2 2 2" xfId="19813"/>
    <cellStyle name="쉼표 [0] 4 19 4 4 2 3" xfId="15283"/>
    <cellStyle name="쉼표 [0] 4 19 4 4 3" xfId="5083"/>
    <cellStyle name="쉼표 [0] 4 19 4 4 3 2" xfId="7573"/>
    <cellStyle name="쉼표 [0] 4 19 4 4 3 2 2" xfId="19814"/>
    <cellStyle name="쉼표 [0] 4 19 4 4 3 3" xfId="17323"/>
    <cellStyle name="쉼표 [0] 4 19 4 4 4" xfId="7571"/>
    <cellStyle name="쉼표 [0] 4 19 4 4 4 2" xfId="19812"/>
    <cellStyle name="쉼표 [0] 4 19 4 4 5" xfId="14358"/>
    <cellStyle name="쉼표 [0] 4 19 4 5" xfId="3039"/>
    <cellStyle name="쉼표 [0] 4 19 4 5 2" xfId="7574"/>
    <cellStyle name="쉼표 [0] 4 19 4 5 2 2" xfId="19815"/>
    <cellStyle name="쉼표 [0] 4 19 4 5 3" xfId="15279"/>
    <cellStyle name="쉼표 [0] 4 19 4 6" xfId="5079"/>
    <cellStyle name="쉼표 [0] 4 19 4 6 2" xfId="7575"/>
    <cellStyle name="쉼표 [0] 4 19 4 6 2 2" xfId="19816"/>
    <cellStyle name="쉼표 [0] 4 19 4 6 3" xfId="17319"/>
    <cellStyle name="쉼표 [0] 4 19 4 7" xfId="7561"/>
    <cellStyle name="쉼표 [0] 4 19 4 7 2" xfId="19802"/>
    <cellStyle name="쉼표 [0] 4 19 4 8" xfId="13134"/>
    <cellStyle name="쉼표 [0] 4 19 5" xfId="994"/>
    <cellStyle name="쉼표 [0] 4 19 5 2" xfId="1404"/>
    <cellStyle name="쉼표 [0] 4 19 5 2 2" xfId="2628"/>
    <cellStyle name="쉼표 [0] 4 19 5 2 2 2" xfId="3046"/>
    <cellStyle name="쉼표 [0] 4 19 5 2 2 2 2" xfId="7579"/>
    <cellStyle name="쉼표 [0] 4 19 5 2 2 2 2 2" xfId="19820"/>
    <cellStyle name="쉼표 [0] 4 19 5 2 2 2 3" xfId="15286"/>
    <cellStyle name="쉼표 [0] 4 19 5 2 2 3" xfId="5086"/>
    <cellStyle name="쉼표 [0] 4 19 5 2 2 3 2" xfId="7580"/>
    <cellStyle name="쉼표 [0] 4 19 5 2 2 3 2 2" xfId="19821"/>
    <cellStyle name="쉼표 [0] 4 19 5 2 2 3 3" xfId="17326"/>
    <cellStyle name="쉼표 [0] 4 19 5 2 2 4" xfId="7578"/>
    <cellStyle name="쉼표 [0] 4 19 5 2 2 4 2" xfId="19819"/>
    <cellStyle name="쉼표 [0] 4 19 5 2 2 5" xfId="14868"/>
    <cellStyle name="쉼표 [0] 4 19 5 2 3" xfId="3045"/>
    <cellStyle name="쉼표 [0] 4 19 5 2 3 2" xfId="7581"/>
    <cellStyle name="쉼표 [0] 4 19 5 2 3 2 2" xfId="19822"/>
    <cellStyle name="쉼표 [0] 4 19 5 2 3 3" xfId="15285"/>
    <cellStyle name="쉼표 [0] 4 19 5 2 4" xfId="5085"/>
    <cellStyle name="쉼표 [0] 4 19 5 2 4 2" xfId="7582"/>
    <cellStyle name="쉼표 [0] 4 19 5 2 4 2 2" xfId="19823"/>
    <cellStyle name="쉼표 [0] 4 19 5 2 4 3" xfId="17325"/>
    <cellStyle name="쉼표 [0] 4 19 5 2 5" xfId="7577"/>
    <cellStyle name="쉼표 [0] 4 19 5 2 5 2" xfId="19818"/>
    <cellStyle name="쉼표 [0] 4 19 5 2 6" xfId="13644"/>
    <cellStyle name="쉼표 [0] 4 19 5 3" xfId="1812"/>
    <cellStyle name="쉼표 [0] 4 19 5 3 2" xfId="3047"/>
    <cellStyle name="쉼표 [0] 4 19 5 3 2 2" xfId="7584"/>
    <cellStyle name="쉼표 [0] 4 19 5 3 2 2 2" xfId="19825"/>
    <cellStyle name="쉼표 [0] 4 19 5 3 2 3" xfId="15287"/>
    <cellStyle name="쉼표 [0] 4 19 5 3 3" xfId="5087"/>
    <cellStyle name="쉼표 [0] 4 19 5 3 3 2" xfId="7585"/>
    <cellStyle name="쉼표 [0] 4 19 5 3 3 2 2" xfId="19826"/>
    <cellStyle name="쉼표 [0] 4 19 5 3 3 3" xfId="17327"/>
    <cellStyle name="쉼표 [0] 4 19 5 3 4" xfId="7583"/>
    <cellStyle name="쉼표 [0] 4 19 5 3 4 2" xfId="19824"/>
    <cellStyle name="쉼표 [0] 4 19 5 3 5" xfId="14052"/>
    <cellStyle name="쉼표 [0] 4 19 5 4" xfId="2220"/>
    <cellStyle name="쉼표 [0] 4 19 5 4 2" xfId="3048"/>
    <cellStyle name="쉼표 [0] 4 19 5 4 2 2" xfId="7587"/>
    <cellStyle name="쉼표 [0] 4 19 5 4 2 2 2" xfId="19828"/>
    <cellStyle name="쉼표 [0] 4 19 5 4 2 3" xfId="15288"/>
    <cellStyle name="쉼표 [0] 4 19 5 4 3" xfId="5088"/>
    <cellStyle name="쉼표 [0] 4 19 5 4 3 2" xfId="7588"/>
    <cellStyle name="쉼표 [0] 4 19 5 4 3 2 2" xfId="19829"/>
    <cellStyle name="쉼표 [0] 4 19 5 4 3 3" xfId="17328"/>
    <cellStyle name="쉼표 [0] 4 19 5 4 4" xfId="7586"/>
    <cellStyle name="쉼표 [0] 4 19 5 4 4 2" xfId="19827"/>
    <cellStyle name="쉼표 [0] 4 19 5 4 5" xfId="14460"/>
    <cellStyle name="쉼표 [0] 4 19 5 5" xfId="3044"/>
    <cellStyle name="쉼표 [0] 4 19 5 5 2" xfId="7589"/>
    <cellStyle name="쉼표 [0] 4 19 5 5 2 2" xfId="19830"/>
    <cellStyle name="쉼표 [0] 4 19 5 5 3" xfId="15284"/>
    <cellStyle name="쉼표 [0] 4 19 5 6" xfId="5084"/>
    <cellStyle name="쉼표 [0] 4 19 5 6 2" xfId="7590"/>
    <cellStyle name="쉼표 [0] 4 19 5 6 2 2" xfId="19831"/>
    <cellStyle name="쉼표 [0] 4 19 5 6 3" xfId="17324"/>
    <cellStyle name="쉼표 [0] 4 19 5 7" xfId="7576"/>
    <cellStyle name="쉼표 [0] 4 19 5 7 2" xfId="19817"/>
    <cellStyle name="쉼표 [0] 4 19 5 8" xfId="13236"/>
    <cellStyle name="쉼표 [0] 4 19 6" xfId="1097"/>
    <cellStyle name="쉼표 [0] 4 19 6 2" xfId="1506"/>
    <cellStyle name="쉼표 [0] 4 19 6 2 2" xfId="2730"/>
    <cellStyle name="쉼표 [0] 4 19 6 2 2 2" xfId="3051"/>
    <cellStyle name="쉼표 [0] 4 19 6 2 2 2 2" xfId="7594"/>
    <cellStyle name="쉼표 [0] 4 19 6 2 2 2 2 2" xfId="19835"/>
    <cellStyle name="쉼표 [0] 4 19 6 2 2 2 3" xfId="15291"/>
    <cellStyle name="쉼표 [0] 4 19 6 2 2 3" xfId="5091"/>
    <cellStyle name="쉼표 [0] 4 19 6 2 2 3 2" xfId="7595"/>
    <cellStyle name="쉼표 [0] 4 19 6 2 2 3 2 2" xfId="19836"/>
    <cellStyle name="쉼표 [0] 4 19 6 2 2 3 3" xfId="17331"/>
    <cellStyle name="쉼표 [0] 4 19 6 2 2 4" xfId="7593"/>
    <cellStyle name="쉼표 [0] 4 19 6 2 2 4 2" xfId="19834"/>
    <cellStyle name="쉼표 [0] 4 19 6 2 2 5" xfId="14970"/>
    <cellStyle name="쉼표 [0] 4 19 6 2 3" xfId="3050"/>
    <cellStyle name="쉼표 [0] 4 19 6 2 3 2" xfId="7596"/>
    <cellStyle name="쉼표 [0] 4 19 6 2 3 2 2" xfId="19837"/>
    <cellStyle name="쉼표 [0] 4 19 6 2 3 3" xfId="15290"/>
    <cellStyle name="쉼표 [0] 4 19 6 2 4" xfId="5090"/>
    <cellStyle name="쉼표 [0] 4 19 6 2 4 2" xfId="7597"/>
    <cellStyle name="쉼표 [0] 4 19 6 2 4 2 2" xfId="19838"/>
    <cellStyle name="쉼표 [0] 4 19 6 2 4 3" xfId="17330"/>
    <cellStyle name="쉼표 [0] 4 19 6 2 5" xfId="7592"/>
    <cellStyle name="쉼표 [0] 4 19 6 2 5 2" xfId="19833"/>
    <cellStyle name="쉼표 [0] 4 19 6 2 6" xfId="13746"/>
    <cellStyle name="쉼표 [0] 4 19 6 3" xfId="1914"/>
    <cellStyle name="쉼표 [0] 4 19 6 3 2" xfId="3052"/>
    <cellStyle name="쉼표 [0] 4 19 6 3 2 2" xfId="7599"/>
    <cellStyle name="쉼표 [0] 4 19 6 3 2 2 2" xfId="19840"/>
    <cellStyle name="쉼표 [0] 4 19 6 3 2 3" xfId="15292"/>
    <cellStyle name="쉼표 [0] 4 19 6 3 3" xfId="5092"/>
    <cellStyle name="쉼표 [0] 4 19 6 3 3 2" xfId="7600"/>
    <cellStyle name="쉼표 [0] 4 19 6 3 3 2 2" xfId="19841"/>
    <cellStyle name="쉼표 [0] 4 19 6 3 3 3" xfId="17332"/>
    <cellStyle name="쉼표 [0] 4 19 6 3 4" xfId="7598"/>
    <cellStyle name="쉼표 [0] 4 19 6 3 4 2" xfId="19839"/>
    <cellStyle name="쉼표 [0] 4 19 6 3 5" xfId="14154"/>
    <cellStyle name="쉼표 [0] 4 19 6 4" xfId="2322"/>
    <cellStyle name="쉼표 [0] 4 19 6 4 2" xfId="3053"/>
    <cellStyle name="쉼표 [0] 4 19 6 4 2 2" xfId="7602"/>
    <cellStyle name="쉼표 [0] 4 19 6 4 2 2 2" xfId="19843"/>
    <cellStyle name="쉼표 [0] 4 19 6 4 2 3" xfId="15293"/>
    <cellStyle name="쉼표 [0] 4 19 6 4 3" xfId="5093"/>
    <cellStyle name="쉼표 [0] 4 19 6 4 3 2" xfId="7603"/>
    <cellStyle name="쉼표 [0] 4 19 6 4 3 2 2" xfId="19844"/>
    <cellStyle name="쉼표 [0] 4 19 6 4 3 3" xfId="17333"/>
    <cellStyle name="쉼표 [0] 4 19 6 4 4" xfId="7601"/>
    <cellStyle name="쉼표 [0] 4 19 6 4 4 2" xfId="19842"/>
    <cellStyle name="쉼표 [0] 4 19 6 4 5" xfId="14562"/>
    <cellStyle name="쉼표 [0] 4 19 6 5" xfId="3049"/>
    <cellStyle name="쉼표 [0] 4 19 6 5 2" xfId="7604"/>
    <cellStyle name="쉼표 [0] 4 19 6 5 2 2" xfId="19845"/>
    <cellStyle name="쉼표 [0] 4 19 6 5 3" xfId="15289"/>
    <cellStyle name="쉼표 [0] 4 19 6 6" xfId="5089"/>
    <cellStyle name="쉼표 [0] 4 19 6 6 2" xfId="7605"/>
    <cellStyle name="쉼표 [0] 4 19 6 6 2 2" xfId="19846"/>
    <cellStyle name="쉼표 [0] 4 19 6 6 3" xfId="17329"/>
    <cellStyle name="쉼표 [0] 4 19 6 7" xfId="7591"/>
    <cellStyle name="쉼표 [0] 4 19 6 7 2" xfId="19832"/>
    <cellStyle name="쉼표 [0] 4 19 6 8" xfId="13338"/>
    <cellStyle name="쉼표 [0] 4 19 7" xfId="1200"/>
    <cellStyle name="쉼표 [0] 4 19 7 2" xfId="2424"/>
    <cellStyle name="쉼표 [0] 4 19 7 2 2" xfId="3055"/>
    <cellStyle name="쉼표 [0] 4 19 7 2 2 2" xfId="7608"/>
    <cellStyle name="쉼표 [0] 4 19 7 2 2 2 2" xfId="19849"/>
    <cellStyle name="쉼표 [0] 4 19 7 2 2 3" xfId="15295"/>
    <cellStyle name="쉼표 [0] 4 19 7 2 3" xfId="5095"/>
    <cellStyle name="쉼표 [0] 4 19 7 2 3 2" xfId="7609"/>
    <cellStyle name="쉼표 [0] 4 19 7 2 3 2 2" xfId="19850"/>
    <cellStyle name="쉼표 [0] 4 19 7 2 3 3" xfId="17335"/>
    <cellStyle name="쉼표 [0] 4 19 7 2 4" xfId="7607"/>
    <cellStyle name="쉼표 [0] 4 19 7 2 4 2" xfId="19848"/>
    <cellStyle name="쉼표 [0] 4 19 7 2 5" xfId="14664"/>
    <cellStyle name="쉼표 [0] 4 19 7 3" xfId="3054"/>
    <cellStyle name="쉼표 [0] 4 19 7 3 2" xfId="7610"/>
    <cellStyle name="쉼표 [0] 4 19 7 3 2 2" xfId="19851"/>
    <cellStyle name="쉼표 [0] 4 19 7 3 3" xfId="15294"/>
    <cellStyle name="쉼표 [0] 4 19 7 4" xfId="5094"/>
    <cellStyle name="쉼표 [0] 4 19 7 4 2" xfId="7611"/>
    <cellStyle name="쉼표 [0] 4 19 7 4 2 2" xfId="19852"/>
    <cellStyle name="쉼표 [0] 4 19 7 4 3" xfId="17334"/>
    <cellStyle name="쉼표 [0] 4 19 7 5" xfId="7606"/>
    <cellStyle name="쉼표 [0] 4 19 7 5 2" xfId="19847"/>
    <cellStyle name="쉼표 [0] 4 19 7 6" xfId="13440"/>
    <cellStyle name="쉼표 [0] 4 19 8" xfId="1608"/>
    <cellStyle name="쉼표 [0] 4 19 8 2" xfId="3056"/>
    <cellStyle name="쉼표 [0] 4 19 8 2 2" xfId="7613"/>
    <cellStyle name="쉼표 [0] 4 19 8 2 2 2" xfId="19854"/>
    <cellStyle name="쉼표 [0] 4 19 8 2 3" xfId="15296"/>
    <cellStyle name="쉼표 [0] 4 19 8 3" xfId="5096"/>
    <cellStyle name="쉼표 [0] 4 19 8 3 2" xfId="7614"/>
    <cellStyle name="쉼표 [0] 4 19 8 3 2 2" xfId="19855"/>
    <cellStyle name="쉼표 [0] 4 19 8 3 3" xfId="17336"/>
    <cellStyle name="쉼표 [0] 4 19 8 4" xfId="7612"/>
    <cellStyle name="쉼표 [0] 4 19 8 4 2" xfId="19853"/>
    <cellStyle name="쉼표 [0] 4 19 8 5" xfId="13848"/>
    <cellStyle name="쉼표 [0] 4 19 9" xfId="2016"/>
    <cellStyle name="쉼표 [0] 4 19 9 2" xfId="3057"/>
    <cellStyle name="쉼표 [0] 4 19 9 2 2" xfId="7616"/>
    <cellStyle name="쉼표 [0] 4 19 9 2 2 2" xfId="19857"/>
    <cellStyle name="쉼표 [0] 4 19 9 2 3" xfId="15297"/>
    <cellStyle name="쉼표 [0] 4 19 9 3" xfId="5097"/>
    <cellStyle name="쉼표 [0] 4 19 9 3 2" xfId="7617"/>
    <cellStyle name="쉼표 [0] 4 19 9 3 2 2" xfId="19858"/>
    <cellStyle name="쉼표 [0] 4 19 9 3 3" xfId="17337"/>
    <cellStyle name="쉼표 [0] 4 19 9 4" xfId="7615"/>
    <cellStyle name="쉼표 [0] 4 19 9 4 2" xfId="19856"/>
    <cellStyle name="쉼표 [0] 4 19 9 5" xfId="14256"/>
    <cellStyle name="쉼표 [0] 4 2" xfId="460"/>
    <cellStyle name="쉼표 [0] 4 2 2" xfId="691"/>
    <cellStyle name="쉼표 [0] 4 20" xfId="803"/>
    <cellStyle name="쉼표 [0] 4 20 10" xfId="5098"/>
    <cellStyle name="쉼표 [0] 4 20 10 2" xfId="7619"/>
    <cellStyle name="쉼표 [0] 4 20 10 2 2" xfId="19860"/>
    <cellStyle name="쉼표 [0] 4 20 10 3" xfId="17338"/>
    <cellStyle name="쉼표 [0] 4 20 11" xfId="7618"/>
    <cellStyle name="쉼표 [0] 4 20 11 2" xfId="19859"/>
    <cellStyle name="쉼표 [0] 4 20 12" xfId="13045"/>
    <cellStyle name="쉼표 [0] 4 20 2" xfId="853"/>
    <cellStyle name="쉼표 [0] 4 20 2 10" xfId="7620"/>
    <cellStyle name="쉼표 [0] 4 20 2 10 2" xfId="19861"/>
    <cellStyle name="쉼표 [0] 4 20 2 11" xfId="13095"/>
    <cellStyle name="쉼표 [0] 4 20 2 2" xfId="955"/>
    <cellStyle name="쉼표 [0] 4 20 2 2 2" xfId="1365"/>
    <cellStyle name="쉼표 [0] 4 20 2 2 2 2" xfId="2589"/>
    <cellStyle name="쉼표 [0] 4 20 2 2 2 2 2" xfId="3062"/>
    <cellStyle name="쉼표 [0] 4 20 2 2 2 2 2 2" xfId="7624"/>
    <cellStyle name="쉼표 [0] 4 20 2 2 2 2 2 2 2" xfId="19865"/>
    <cellStyle name="쉼표 [0] 4 20 2 2 2 2 2 3" xfId="15302"/>
    <cellStyle name="쉼표 [0] 4 20 2 2 2 2 3" xfId="5102"/>
    <cellStyle name="쉼표 [0] 4 20 2 2 2 2 3 2" xfId="7625"/>
    <cellStyle name="쉼표 [0] 4 20 2 2 2 2 3 2 2" xfId="19866"/>
    <cellStyle name="쉼표 [0] 4 20 2 2 2 2 3 3" xfId="17342"/>
    <cellStyle name="쉼표 [0] 4 20 2 2 2 2 4" xfId="7623"/>
    <cellStyle name="쉼표 [0] 4 20 2 2 2 2 4 2" xfId="19864"/>
    <cellStyle name="쉼표 [0] 4 20 2 2 2 2 5" xfId="14829"/>
    <cellStyle name="쉼표 [0] 4 20 2 2 2 3" xfId="3061"/>
    <cellStyle name="쉼표 [0] 4 20 2 2 2 3 2" xfId="7626"/>
    <cellStyle name="쉼표 [0] 4 20 2 2 2 3 2 2" xfId="19867"/>
    <cellStyle name="쉼표 [0] 4 20 2 2 2 3 3" xfId="15301"/>
    <cellStyle name="쉼표 [0] 4 20 2 2 2 4" xfId="5101"/>
    <cellStyle name="쉼표 [0] 4 20 2 2 2 4 2" xfId="7627"/>
    <cellStyle name="쉼표 [0] 4 20 2 2 2 4 2 2" xfId="19868"/>
    <cellStyle name="쉼표 [0] 4 20 2 2 2 4 3" xfId="17341"/>
    <cellStyle name="쉼표 [0] 4 20 2 2 2 5" xfId="7622"/>
    <cellStyle name="쉼표 [0] 4 20 2 2 2 5 2" xfId="19863"/>
    <cellStyle name="쉼표 [0] 4 20 2 2 2 6" xfId="13605"/>
    <cellStyle name="쉼표 [0] 4 20 2 2 3" xfId="1773"/>
    <cellStyle name="쉼표 [0] 4 20 2 2 3 2" xfId="3063"/>
    <cellStyle name="쉼표 [0] 4 20 2 2 3 2 2" xfId="7629"/>
    <cellStyle name="쉼표 [0] 4 20 2 2 3 2 2 2" xfId="19870"/>
    <cellStyle name="쉼표 [0] 4 20 2 2 3 2 3" xfId="15303"/>
    <cellStyle name="쉼표 [0] 4 20 2 2 3 3" xfId="5103"/>
    <cellStyle name="쉼표 [0] 4 20 2 2 3 3 2" xfId="7630"/>
    <cellStyle name="쉼표 [0] 4 20 2 2 3 3 2 2" xfId="19871"/>
    <cellStyle name="쉼표 [0] 4 20 2 2 3 3 3" xfId="17343"/>
    <cellStyle name="쉼표 [0] 4 20 2 2 3 4" xfId="7628"/>
    <cellStyle name="쉼표 [0] 4 20 2 2 3 4 2" xfId="19869"/>
    <cellStyle name="쉼표 [0] 4 20 2 2 3 5" xfId="14013"/>
    <cellStyle name="쉼표 [0] 4 20 2 2 4" xfId="2181"/>
    <cellStyle name="쉼표 [0] 4 20 2 2 4 2" xfId="3064"/>
    <cellStyle name="쉼표 [0] 4 20 2 2 4 2 2" xfId="7632"/>
    <cellStyle name="쉼표 [0] 4 20 2 2 4 2 2 2" xfId="19873"/>
    <cellStyle name="쉼표 [0] 4 20 2 2 4 2 3" xfId="15304"/>
    <cellStyle name="쉼표 [0] 4 20 2 2 4 3" xfId="5104"/>
    <cellStyle name="쉼표 [0] 4 20 2 2 4 3 2" xfId="7633"/>
    <cellStyle name="쉼표 [0] 4 20 2 2 4 3 2 2" xfId="19874"/>
    <cellStyle name="쉼표 [0] 4 20 2 2 4 3 3" xfId="17344"/>
    <cellStyle name="쉼표 [0] 4 20 2 2 4 4" xfId="7631"/>
    <cellStyle name="쉼표 [0] 4 20 2 2 4 4 2" xfId="19872"/>
    <cellStyle name="쉼표 [0] 4 20 2 2 4 5" xfId="14421"/>
    <cellStyle name="쉼표 [0] 4 20 2 2 5" xfId="3060"/>
    <cellStyle name="쉼표 [0] 4 20 2 2 5 2" xfId="7634"/>
    <cellStyle name="쉼표 [0] 4 20 2 2 5 2 2" xfId="19875"/>
    <cellStyle name="쉼표 [0] 4 20 2 2 5 3" xfId="15300"/>
    <cellStyle name="쉼표 [0] 4 20 2 2 6" xfId="5100"/>
    <cellStyle name="쉼표 [0] 4 20 2 2 6 2" xfId="7635"/>
    <cellStyle name="쉼표 [0] 4 20 2 2 6 2 2" xfId="19876"/>
    <cellStyle name="쉼표 [0] 4 20 2 2 6 3" xfId="17340"/>
    <cellStyle name="쉼표 [0] 4 20 2 2 7" xfId="7621"/>
    <cellStyle name="쉼표 [0] 4 20 2 2 7 2" xfId="19862"/>
    <cellStyle name="쉼표 [0] 4 20 2 2 8" xfId="13197"/>
    <cellStyle name="쉼표 [0] 4 20 2 3" xfId="1057"/>
    <cellStyle name="쉼표 [0] 4 20 2 3 2" xfId="1467"/>
    <cellStyle name="쉼표 [0] 4 20 2 3 2 2" xfId="2691"/>
    <cellStyle name="쉼표 [0] 4 20 2 3 2 2 2" xfId="3067"/>
    <cellStyle name="쉼표 [0] 4 20 2 3 2 2 2 2" xfId="7639"/>
    <cellStyle name="쉼표 [0] 4 20 2 3 2 2 2 2 2" xfId="19880"/>
    <cellStyle name="쉼표 [0] 4 20 2 3 2 2 2 3" xfId="15307"/>
    <cellStyle name="쉼표 [0] 4 20 2 3 2 2 3" xfId="5107"/>
    <cellStyle name="쉼표 [0] 4 20 2 3 2 2 3 2" xfId="7640"/>
    <cellStyle name="쉼표 [0] 4 20 2 3 2 2 3 2 2" xfId="19881"/>
    <cellStyle name="쉼표 [0] 4 20 2 3 2 2 3 3" xfId="17347"/>
    <cellStyle name="쉼표 [0] 4 20 2 3 2 2 4" xfId="7638"/>
    <cellStyle name="쉼표 [0] 4 20 2 3 2 2 4 2" xfId="19879"/>
    <cellStyle name="쉼표 [0] 4 20 2 3 2 2 5" xfId="14931"/>
    <cellStyle name="쉼표 [0] 4 20 2 3 2 3" xfId="3066"/>
    <cellStyle name="쉼표 [0] 4 20 2 3 2 3 2" xfId="7641"/>
    <cellStyle name="쉼표 [0] 4 20 2 3 2 3 2 2" xfId="19882"/>
    <cellStyle name="쉼표 [0] 4 20 2 3 2 3 3" xfId="15306"/>
    <cellStyle name="쉼표 [0] 4 20 2 3 2 4" xfId="5106"/>
    <cellStyle name="쉼표 [0] 4 20 2 3 2 4 2" xfId="7642"/>
    <cellStyle name="쉼표 [0] 4 20 2 3 2 4 2 2" xfId="19883"/>
    <cellStyle name="쉼표 [0] 4 20 2 3 2 4 3" xfId="17346"/>
    <cellStyle name="쉼표 [0] 4 20 2 3 2 5" xfId="7637"/>
    <cellStyle name="쉼표 [0] 4 20 2 3 2 5 2" xfId="19878"/>
    <cellStyle name="쉼표 [0] 4 20 2 3 2 6" xfId="13707"/>
    <cellStyle name="쉼표 [0] 4 20 2 3 3" xfId="1875"/>
    <cellStyle name="쉼표 [0] 4 20 2 3 3 2" xfId="3068"/>
    <cellStyle name="쉼표 [0] 4 20 2 3 3 2 2" xfId="7644"/>
    <cellStyle name="쉼표 [0] 4 20 2 3 3 2 2 2" xfId="19885"/>
    <cellStyle name="쉼표 [0] 4 20 2 3 3 2 3" xfId="15308"/>
    <cellStyle name="쉼표 [0] 4 20 2 3 3 3" xfId="5108"/>
    <cellStyle name="쉼표 [0] 4 20 2 3 3 3 2" xfId="7645"/>
    <cellStyle name="쉼표 [0] 4 20 2 3 3 3 2 2" xfId="19886"/>
    <cellStyle name="쉼표 [0] 4 20 2 3 3 3 3" xfId="17348"/>
    <cellStyle name="쉼표 [0] 4 20 2 3 3 4" xfId="7643"/>
    <cellStyle name="쉼표 [0] 4 20 2 3 3 4 2" xfId="19884"/>
    <cellStyle name="쉼표 [0] 4 20 2 3 3 5" xfId="14115"/>
    <cellStyle name="쉼표 [0] 4 20 2 3 4" xfId="2283"/>
    <cellStyle name="쉼표 [0] 4 20 2 3 4 2" xfId="3069"/>
    <cellStyle name="쉼표 [0] 4 20 2 3 4 2 2" xfId="7647"/>
    <cellStyle name="쉼표 [0] 4 20 2 3 4 2 2 2" xfId="19888"/>
    <cellStyle name="쉼표 [0] 4 20 2 3 4 2 3" xfId="15309"/>
    <cellStyle name="쉼표 [0] 4 20 2 3 4 3" xfId="5109"/>
    <cellStyle name="쉼표 [0] 4 20 2 3 4 3 2" xfId="7648"/>
    <cellStyle name="쉼표 [0] 4 20 2 3 4 3 2 2" xfId="19889"/>
    <cellStyle name="쉼표 [0] 4 20 2 3 4 3 3" xfId="17349"/>
    <cellStyle name="쉼표 [0] 4 20 2 3 4 4" xfId="7646"/>
    <cellStyle name="쉼표 [0] 4 20 2 3 4 4 2" xfId="19887"/>
    <cellStyle name="쉼표 [0] 4 20 2 3 4 5" xfId="14523"/>
    <cellStyle name="쉼표 [0] 4 20 2 3 5" xfId="3065"/>
    <cellStyle name="쉼표 [0] 4 20 2 3 5 2" xfId="7649"/>
    <cellStyle name="쉼표 [0] 4 20 2 3 5 2 2" xfId="19890"/>
    <cellStyle name="쉼표 [0] 4 20 2 3 5 3" xfId="15305"/>
    <cellStyle name="쉼표 [0] 4 20 2 3 6" xfId="5105"/>
    <cellStyle name="쉼표 [0] 4 20 2 3 6 2" xfId="7650"/>
    <cellStyle name="쉼표 [0] 4 20 2 3 6 2 2" xfId="19891"/>
    <cellStyle name="쉼표 [0] 4 20 2 3 6 3" xfId="17345"/>
    <cellStyle name="쉼표 [0] 4 20 2 3 7" xfId="7636"/>
    <cellStyle name="쉼표 [0] 4 20 2 3 7 2" xfId="19877"/>
    <cellStyle name="쉼표 [0] 4 20 2 3 8" xfId="13299"/>
    <cellStyle name="쉼표 [0] 4 20 2 4" xfId="1160"/>
    <cellStyle name="쉼표 [0] 4 20 2 4 2" xfId="1569"/>
    <cellStyle name="쉼표 [0] 4 20 2 4 2 2" xfId="2793"/>
    <cellStyle name="쉼표 [0] 4 20 2 4 2 2 2" xfId="3072"/>
    <cellStyle name="쉼표 [0] 4 20 2 4 2 2 2 2" xfId="7654"/>
    <cellStyle name="쉼표 [0] 4 20 2 4 2 2 2 2 2" xfId="19895"/>
    <cellStyle name="쉼표 [0] 4 20 2 4 2 2 2 3" xfId="15312"/>
    <cellStyle name="쉼표 [0] 4 20 2 4 2 2 3" xfId="5112"/>
    <cellStyle name="쉼표 [0] 4 20 2 4 2 2 3 2" xfId="7655"/>
    <cellStyle name="쉼표 [0] 4 20 2 4 2 2 3 2 2" xfId="19896"/>
    <cellStyle name="쉼표 [0] 4 20 2 4 2 2 3 3" xfId="17352"/>
    <cellStyle name="쉼표 [0] 4 20 2 4 2 2 4" xfId="7653"/>
    <cellStyle name="쉼표 [0] 4 20 2 4 2 2 4 2" xfId="19894"/>
    <cellStyle name="쉼표 [0] 4 20 2 4 2 2 5" xfId="15033"/>
    <cellStyle name="쉼표 [0] 4 20 2 4 2 3" xfId="3071"/>
    <cellStyle name="쉼표 [0] 4 20 2 4 2 3 2" xfId="7656"/>
    <cellStyle name="쉼표 [0] 4 20 2 4 2 3 2 2" xfId="19897"/>
    <cellStyle name="쉼표 [0] 4 20 2 4 2 3 3" xfId="15311"/>
    <cellStyle name="쉼표 [0] 4 20 2 4 2 4" xfId="5111"/>
    <cellStyle name="쉼표 [0] 4 20 2 4 2 4 2" xfId="7657"/>
    <cellStyle name="쉼표 [0] 4 20 2 4 2 4 2 2" xfId="19898"/>
    <cellStyle name="쉼표 [0] 4 20 2 4 2 4 3" xfId="17351"/>
    <cellStyle name="쉼표 [0] 4 20 2 4 2 5" xfId="7652"/>
    <cellStyle name="쉼표 [0] 4 20 2 4 2 5 2" xfId="19893"/>
    <cellStyle name="쉼표 [0] 4 20 2 4 2 6" xfId="13809"/>
    <cellStyle name="쉼표 [0] 4 20 2 4 3" xfId="1977"/>
    <cellStyle name="쉼표 [0] 4 20 2 4 3 2" xfId="3073"/>
    <cellStyle name="쉼표 [0] 4 20 2 4 3 2 2" xfId="7659"/>
    <cellStyle name="쉼표 [0] 4 20 2 4 3 2 2 2" xfId="19900"/>
    <cellStyle name="쉼표 [0] 4 20 2 4 3 2 3" xfId="15313"/>
    <cellStyle name="쉼표 [0] 4 20 2 4 3 3" xfId="5113"/>
    <cellStyle name="쉼표 [0] 4 20 2 4 3 3 2" xfId="7660"/>
    <cellStyle name="쉼표 [0] 4 20 2 4 3 3 2 2" xfId="19901"/>
    <cellStyle name="쉼표 [0] 4 20 2 4 3 3 3" xfId="17353"/>
    <cellStyle name="쉼표 [0] 4 20 2 4 3 4" xfId="7658"/>
    <cellStyle name="쉼표 [0] 4 20 2 4 3 4 2" xfId="19899"/>
    <cellStyle name="쉼표 [0] 4 20 2 4 3 5" xfId="14217"/>
    <cellStyle name="쉼표 [0] 4 20 2 4 4" xfId="2385"/>
    <cellStyle name="쉼표 [0] 4 20 2 4 4 2" xfId="3074"/>
    <cellStyle name="쉼표 [0] 4 20 2 4 4 2 2" xfId="7662"/>
    <cellStyle name="쉼표 [0] 4 20 2 4 4 2 2 2" xfId="19903"/>
    <cellStyle name="쉼표 [0] 4 20 2 4 4 2 3" xfId="15314"/>
    <cellStyle name="쉼표 [0] 4 20 2 4 4 3" xfId="5114"/>
    <cellStyle name="쉼표 [0] 4 20 2 4 4 3 2" xfId="7663"/>
    <cellStyle name="쉼표 [0] 4 20 2 4 4 3 2 2" xfId="19904"/>
    <cellStyle name="쉼표 [0] 4 20 2 4 4 3 3" xfId="17354"/>
    <cellStyle name="쉼표 [0] 4 20 2 4 4 4" xfId="7661"/>
    <cellStyle name="쉼표 [0] 4 20 2 4 4 4 2" xfId="19902"/>
    <cellStyle name="쉼표 [0] 4 20 2 4 4 5" xfId="14625"/>
    <cellStyle name="쉼표 [0] 4 20 2 4 5" xfId="3070"/>
    <cellStyle name="쉼표 [0] 4 20 2 4 5 2" xfId="7664"/>
    <cellStyle name="쉼표 [0] 4 20 2 4 5 2 2" xfId="19905"/>
    <cellStyle name="쉼표 [0] 4 20 2 4 5 3" xfId="15310"/>
    <cellStyle name="쉼표 [0] 4 20 2 4 6" xfId="5110"/>
    <cellStyle name="쉼표 [0] 4 20 2 4 6 2" xfId="7665"/>
    <cellStyle name="쉼표 [0] 4 20 2 4 6 2 2" xfId="19906"/>
    <cellStyle name="쉼표 [0] 4 20 2 4 6 3" xfId="17350"/>
    <cellStyle name="쉼표 [0] 4 20 2 4 7" xfId="7651"/>
    <cellStyle name="쉼표 [0] 4 20 2 4 7 2" xfId="19892"/>
    <cellStyle name="쉼표 [0] 4 20 2 4 8" xfId="13401"/>
    <cellStyle name="쉼표 [0] 4 20 2 5" xfId="1263"/>
    <cellStyle name="쉼표 [0] 4 20 2 5 2" xfId="2487"/>
    <cellStyle name="쉼표 [0] 4 20 2 5 2 2" xfId="3076"/>
    <cellStyle name="쉼표 [0] 4 20 2 5 2 2 2" xfId="7668"/>
    <cellStyle name="쉼표 [0] 4 20 2 5 2 2 2 2" xfId="19909"/>
    <cellStyle name="쉼표 [0] 4 20 2 5 2 2 3" xfId="15316"/>
    <cellStyle name="쉼표 [0] 4 20 2 5 2 3" xfId="5116"/>
    <cellStyle name="쉼표 [0] 4 20 2 5 2 3 2" xfId="7669"/>
    <cellStyle name="쉼표 [0] 4 20 2 5 2 3 2 2" xfId="19910"/>
    <cellStyle name="쉼표 [0] 4 20 2 5 2 3 3" xfId="17356"/>
    <cellStyle name="쉼표 [0] 4 20 2 5 2 4" xfId="7667"/>
    <cellStyle name="쉼표 [0] 4 20 2 5 2 4 2" xfId="19908"/>
    <cellStyle name="쉼표 [0] 4 20 2 5 2 5" xfId="14727"/>
    <cellStyle name="쉼표 [0] 4 20 2 5 3" xfId="3075"/>
    <cellStyle name="쉼표 [0] 4 20 2 5 3 2" xfId="7670"/>
    <cellStyle name="쉼표 [0] 4 20 2 5 3 2 2" xfId="19911"/>
    <cellStyle name="쉼표 [0] 4 20 2 5 3 3" xfId="15315"/>
    <cellStyle name="쉼표 [0] 4 20 2 5 4" xfId="5115"/>
    <cellStyle name="쉼표 [0] 4 20 2 5 4 2" xfId="7671"/>
    <cellStyle name="쉼표 [0] 4 20 2 5 4 2 2" xfId="19912"/>
    <cellStyle name="쉼표 [0] 4 20 2 5 4 3" xfId="17355"/>
    <cellStyle name="쉼표 [0] 4 20 2 5 5" xfId="7666"/>
    <cellStyle name="쉼표 [0] 4 20 2 5 5 2" xfId="19907"/>
    <cellStyle name="쉼표 [0] 4 20 2 5 6" xfId="13503"/>
    <cellStyle name="쉼표 [0] 4 20 2 6" xfId="1671"/>
    <cellStyle name="쉼표 [0] 4 20 2 6 2" xfId="3077"/>
    <cellStyle name="쉼표 [0] 4 20 2 6 2 2" xfId="7673"/>
    <cellStyle name="쉼표 [0] 4 20 2 6 2 2 2" xfId="19914"/>
    <cellStyle name="쉼표 [0] 4 20 2 6 2 3" xfId="15317"/>
    <cellStyle name="쉼표 [0] 4 20 2 6 3" xfId="5117"/>
    <cellStyle name="쉼표 [0] 4 20 2 6 3 2" xfId="7674"/>
    <cellStyle name="쉼표 [0] 4 20 2 6 3 2 2" xfId="19915"/>
    <cellStyle name="쉼표 [0] 4 20 2 6 3 3" xfId="17357"/>
    <cellStyle name="쉼표 [0] 4 20 2 6 4" xfId="7672"/>
    <cellStyle name="쉼표 [0] 4 20 2 6 4 2" xfId="19913"/>
    <cellStyle name="쉼표 [0] 4 20 2 6 5" xfId="13911"/>
    <cellStyle name="쉼표 [0] 4 20 2 7" xfId="2079"/>
    <cellStyle name="쉼표 [0] 4 20 2 7 2" xfId="3078"/>
    <cellStyle name="쉼표 [0] 4 20 2 7 2 2" xfId="7676"/>
    <cellStyle name="쉼표 [0] 4 20 2 7 2 2 2" xfId="19917"/>
    <cellStyle name="쉼표 [0] 4 20 2 7 2 3" xfId="15318"/>
    <cellStyle name="쉼표 [0] 4 20 2 7 3" xfId="5118"/>
    <cellStyle name="쉼표 [0] 4 20 2 7 3 2" xfId="7677"/>
    <cellStyle name="쉼표 [0] 4 20 2 7 3 2 2" xfId="19918"/>
    <cellStyle name="쉼표 [0] 4 20 2 7 3 3" xfId="17358"/>
    <cellStyle name="쉼표 [0] 4 20 2 7 4" xfId="7675"/>
    <cellStyle name="쉼표 [0] 4 20 2 7 4 2" xfId="19916"/>
    <cellStyle name="쉼표 [0] 4 20 2 7 5" xfId="14319"/>
    <cellStyle name="쉼표 [0] 4 20 2 8" xfId="3059"/>
    <cellStyle name="쉼표 [0] 4 20 2 8 2" xfId="7678"/>
    <cellStyle name="쉼표 [0] 4 20 2 8 2 2" xfId="19919"/>
    <cellStyle name="쉼표 [0] 4 20 2 8 3" xfId="15299"/>
    <cellStyle name="쉼표 [0] 4 20 2 9" xfId="5099"/>
    <cellStyle name="쉼표 [0] 4 20 2 9 2" xfId="7679"/>
    <cellStyle name="쉼표 [0] 4 20 2 9 2 2" xfId="19920"/>
    <cellStyle name="쉼표 [0] 4 20 2 9 3" xfId="17339"/>
    <cellStyle name="쉼표 [0] 4 20 3" xfId="905"/>
    <cellStyle name="쉼표 [0] 4 20 3 2" xfId="1315"/>
    <cellStyle name="쉼표 [0] 4 20 3 2 2" xfId="2539"/>
    <cellStyle name="쉼표 [0] 4 20 3 2 2 2" xfId="3081"/>
    <cellStyle name="쉼표 [0] 4 20 3 2 2 2 2" xfId="7683"/>
    <cellStyle name="쉼표 [0] 4 20 3 2 2 2 2 2" xfId="19924"/>
    <cellStyle name="쉼표 [0] 4 20 3 2 2 2 3" xfId="15321"/>
    <cellStyle name="쉼표 [0] 4 20 3 2 2 3" xfId="5121"/>
    <cellStyle name="쉼표 [0] 4 20 3 2 2 3 2" xfId="7684"/>
    <cellStyle name="쉼표 [0] 4 20 3 2 2 3 2 2" xfId="19925"/>
    <cellStyle name="쉼표 [0] 4 20 3 2 2 3 3" xfId="17361"/>
    <cellStyle name="쉼표 [0] 4 20 3 2 2 4" xfId="7682"/>
    <cellStyle name="쉼표 [0] 4 20 3 2 2 4 2" xfId="19923"/>
    <cellStyle name="쉼표 [0] 4 20 3 2 2 5" xfId="14779"/>
    <cellStyle name="쉼표 [0] 4 20 3 2 3" xfId="3080"/>
    <cellStyle name="쉼표 [0] 4 20 3 2 3 2" xfId="7685"/>
    <cellStyle name="쉼표 [0] 4 20 3 2 3 2 2" xfId="19926"/>
    <cellStyle name="쉼표 [0] 4 20 3 2 3 3" xfId="15320"/>
    <cellStyle name="쉼표 [0] 4 20 3 2 4" xfId="5120"/>
    <cellStyle name="쉼표 [0] 4 20 3 2 4 2" xfId="7686"/>
    <cellStyle name="쉼표 [0] 4 20 3 2 4 2 2" xfId="19927"/>
    <cellStyle name="쉼표 [0] 4 20 3 2 4 3" xfId="17360"/>
    <cellStyle name="쉼표 [0] 4 20 3 2 5" xfId="7681"/>
    <cellStyle name="쉼표 [0] 4 20 3 2 5 2" xfId="19922"/>
    <cellStyle name="쉼표 [0] 4 20 3 2 6" xfId="13555"/>
    <cellStyle name="쉼표 [0] 4 20 3 3" xfId="1723"/>
    <cellStyle name="쉼표 [0] 4 20 3 3 2" xfId="3082"/>
    <cellStyle name="쉼표 [0] 4 20 3 3 2 2" xfId="7688"/>
    <cellStyle name="쉼표 [0] 4 20 3 3 2 2 2" xfId="19929"/>
    <cellStyle name="쉼표 [0] 4 20 3 3 2 3" xfId="15322"/>
    <cellStyle name="쉼표 [0] 4 20 3 3 3" xfId="5122"/>
    <cellStyle name="쉼표 [0] 4 20 3 3 3 2" xfId="7689"/>
    <cellStyle name="쉼표 [0] 4 20 3 3 3 2 2" xfId="19930"/>
    <cellStyle name="쉼표 [0] 4 20 3 3 3 3" xfId="17362"/>
    <cellStyle name="쉼표 [0] 4 20 3 3 4" xfId="7687"/>
    <cellStyle name="쉼표 [0] 4 20 3 3 4 2" xfId="19928"/>
    <cellStyle name="쉼표 [0] 4 20 3 3 5" xfId="13963"/>
    <cellStyle name="쉼표 [0] 4 20 3 4" xfId="2131"/>
    <cellStyle name="쉼표 [0] 4 20 3 4 2" xfId="3083"/>
    <cellStyle name="쉼표 [0] 4 20 3 4 2 2" xfId="7691"/>
    <cellStyle name="쉼표 [0] 4 20 3 4 2 2 2" xfId="19932"/>
    <cellStyle name="쉼표 [0] 4 20 3 4 2 3" xfId="15323"/>
    <cellStyle name="쉼표 [0] 4 20 3 4 3" xfId="5123"/>
    <cellStyle name="쉼표 [0] 4 20 3 4 3 2" xfId="7692"/>
    <cellStyle name="쉼표 [0] 4 20 3 4 3 2 2" xfId="19933"/>
    <cellStyle name="쉼표 [0] 4 20 3 4 3 3" xfId="17363"/>
    <cellStyle name="쉼표 [0] 4 20 3 4 4" xfId="7690"/>
    <cellStyle name="쉼표 [0] 4 20 3 4 4 2" xfId="19931"/>
    <cellStyle name="쉼표 [0] 4 20 3 4 5" xfId="14371"/>
    <cellStyle name="쉼표 [0] 4 20 3 5" xfId="3079"/>
    <cellStyle name="쉼표 [0] 4 20 3 5 2" xfId="7693"/>
    <cellStyle name="쉼표 [0] 4 20 3 5 2 2" xfId="19934"/>
    <cellStyle name="쉼표 [0] 4 20 3 5 3" xfId="15319"/>
    <cellStyle name="쉼표 [0] 4 20 3 6" xfId="5119"/>
    <cellStyle name="쉼표 [0] 4 20 3 6 2" xfId="7694"/>
    <cellStyle name="쉼표 [0] 4 20 3 6 2 2" xfId="19935"/>
    <cellStyle name="쉼표 [0] 4 20 3 6 3" xfId="17359"/>
    <cellStyle name="쉼표 [0] 4 20 3 7" xfId="7680"/>
    <cellStyle name="쉼표 [0] 4 20 3 7 2" xfId="19921"/>
    <cellStyle name="쉼표 [0] 4 20 3 8" xfId="13147"/>
    <cellStyle name="쉼표 [0] 4 20 4" xfId="1007"/>
    <cellStyle name="쉼표 [0] 4 20 4 2" xfId="1417"/>
    <cellStyle name="쉼표 [0] 4 20 4 2 2" xfId="2641"/>
    <cellStyle name="쉼표 [0] 4 20 4 2 2 2" xfId="3086"/>
    <cellStyle name="쉼표 [0] 4 20 4 2 2 2 2" xfId="7698"/>
    <cellStyle name="쉼표 [0] 4 20 4 2 2 2 2 2" xfId="19939"/>
    <cellStyle name="쉼표 [0] 4 20 4 2 2 2 3" xfId="15326"/>
    <cellStyle name="쉼표 [0] 4 20 4 2 2 3" xfId="5126"/>
    <cellStyle name="쉼표 [0] 4 20 4 2 2 3 2" xfId="7699"/>
    <cellStyle name="쉼표 [0] 4 20 4 2 2 3 2 2" xfId="19940"/>
    <cellStyle name="쉼표 [0] 4 20 4 2 2 3 3" xfId="17366"/>
    <cellStyle name="쉼표 [0] 4 20 4 2 2 4" xfId="7697"/>
    <cellStyle name="쉼표 [0] 4 20 4 2 2 4 2" xfId="19938"/>
    <cellStyle name="쉼표 [0] 4 20 4 2 2 5" xfId="14881"/>
    <cellStyle name="쉼표 [0] 4 20 4 2 3" xfId="3085"/>
    <cellStyle name="쉼표 [0] 4 20 4 2 3 2" xfId="7700"/>
    <cellStyle name="쉼표 [0] 4 20 4 2 3 2 2" xfId="19941"/>
    <cellStyle name="쉼표 [0] 4 20 4 2 3 3" xfId="15325"/>
    <cellStyle name="쉼표 [0] 4 20 4 2 4" xfId="5125"/>
    <cellStyle name="쉼표 [0] 4 20 4 2 4 2" xfId="7701"/>
    <cellStyle name="쉼표 [0] 4 20 4 2 4 2 2" xfId="19942"/>
    <cellStyle name="쉼표 [0] 4 20 4 2 4 3" xfId="17365"/>
    <cellStyle name="쉼표 [0] 4 20 4 2 5" xfId="7696"/>
    <cellStyle name="쉼표 [0] 4 20 4 2 5 2" xfId="19937"/>
    <cellStyle name="쉼표 [0] 4 20 4 2 6" xfId="13657"/>
    <cellStyle name="쉼표 [0] 4 20 4 3" xfId="1825"/>
    <cellStyle name="쉼표 [0] 4 20 4 3 2" xfId="3087"/>
    <cellStyle name="쉼표 [0] 4 20 4 3 2 2" xfId="7703"/>
    <cellStyle name="쉼표 [0] 4 20 4 3 2 2 2" xfId="19944"/>
    <cellStyle name="쉼표 [0] 4 20 4 3 2 3" xfId="15327"/>
    <cellStyle name="쉼표 [0] 4 20 4 3 3" xfId="5127"/>
    <cellStyle name="쉼표 [0] 4 20 4 3 3 2" xfId="7704"/>
    <cellStyle name="쉼표 [0] 4 20 4 3 3 2 2" xfId="19945"/>
    <cellStyle name="쉼표 [0] 4 20 4 3 3 3" xfId="17367"/>
    <cellStyle name="쉼표 [0] 4 20 4 3 4" xfId="7702"/>
    <cellStyle name="쉼표 [0] 4 20 4 3 4 2" xfId="19943"/>
    <cellStyle name="쉼표 [0] 4 20 4 3 5" xfId="14065"/>
    <cellStyle name="쉼표 [0] 4 20 4 4" xfId="2233"/>
    <cellStyle name="쉼표 [0] 4 20 4 4 2" xfId="3088"/>
    <cellStyle name="쉼표 [0] 4 20 4 4 2 2" xfId="7706"/>
    <cellStyle name="쉼표 [0] 4 20 4 4 2 2 2" xfId="19947"/>
    <cellStyle name="쉼표 [0] 4 20 4 4 2 3" xfId="15328"/>
    <cellStyle name="쉼표 [0] 4 20 4 4 3" xfId="5128"/>
    <cellStyle name="쉼표 [0] 4 20 4 4 3 2" xfId="7707"/>
    <cellStyle name="쉼표 [0] 4 20 4 4 3 2 2" xfId="19948"/>
    <cellStyle name="쉼표 [0] 4 20 4 4 3 3" xfId="17368"/>
    <cellStyle name="쉼표 [0] 4 20 4 4 4" xfId="7705"/>
    <cellStyle name="쉼표 [0] 4 20 4 4 4 2" xfId="19946"/>
    <cellStyle name="쉼표 [0] 4 20 4 4 5" xfId="14473"/>
    <cellStyle name="쉼표 [0] 4 20 4 5" xfId="3084"/>
    <cellStyle name="쉼표 [0] 4 20 4 5 2" xfId="7708"/>
    <cellStyle name="쉼표 [0] 4 20 4 5 2 2" xfId="19949"/>
    <cellStyle name="쉼표 [0] 4 20 4 5 3" xfId="15324"/>
    <cellStyle name="쉼표 [0] 4 20 4 6" xfId="5124"/>
    <cellStyle name="쉼표 [0] 4 20 4 6 2" xfId="7709"/>
    <cellStyle name="쉼표 [0] 4 20 4 6 2 2" xfId="19950"/>
    <cellStyle name="쉼표 [0] 4 20 4 6 3" xfId="17364"/>
    <cellStyle name="쉼표 [0] 4 20 4 7" xfId="7695"/>
    <cellStyle name="쉼표 [0] 4 20 4 7 2" xfId="19936"/>
    <cellStyle name="쉼표 [0] 4 20 4 8" xfId="13249"/>
    <cellStyle name="쉼표 [0] 4 20 5" xfId="1110"/>
    <cellStyle name="쉼표 [0] 4 20 5 2" xfId="1519"/>
    <cellStyle name="쉼표 [0] 4 20 5 2 2" xfId="2743"/>
    <cellStyle name="쉼표 [0] 4 20 5 2 2 2" xfId="3091"/>
    <cellStyle name="쉼표 [0] 4 20 5 2 2 2 2" xfId="7713"/>
    <cellStyle name="쉼표 [0] 4 20 5 2 2 2 2 2" xfId="19954"/>
    <cellStyle name="쉼표 [0] 4 20 5 2 2 2 3" xfId="15331"/>
    <cellStyle name="쉼표 [0] 4 20 5 2 2 3" xfId="5131"/>
    <cellStyle name="쉼표 [0] 4 20 5 2 2 3 2" xfId="7714"/>
    <cellStyle name="쉼표 [0] 4 20 5 2 2 3 2 2" xfId="19955"/>
    <cellStyle name="쉼표 [0] 4 20 5 2 2 3 3" xfId="17371"/>
    <cellStyle name="쉼표 [0] 4 20 5 2 2 4" xfId="7712"/>
    <cellStyle name="쉼표 [0] 4 20 5 2 2 4 2" xfId="19953"/>
    <cellStyle name="쉼표 [0] 4 20 5 2 2 5" xfId="14983"/>
    <cellStyle name="쉼표 [0] 4 20 5 2 3" xfId="3090"/>
    <cellStyle name="쉼표 [0] 4 20 5 2 3 2" xfId="7715"/>
    <cellStyle name="쉼표 [0] 4 20 5 2 3 2 2" xfId="19956"/>
    <cellStyle name="쉼표 [0] 4 20 5 2 3 3" xfId="15330"/>
    <cellStyle name="쉼표 [0] 4 20 5 2 4" xfId="5130"/>
    <cellStyle name="쉼표 [0] 4 20 5 2 4 2" xfId="7716"/>
    <cellStyle name="쉼표 [0] 4 20 5 2 4 2 2" xfId="19957"/>
    <cellStyle name="쉼표 [0] 4 20 5 2 4 3" xfId="17370"/>
    <cellStyle name="쉼표 [0] 4 20 5 2 5" xfId="7711"/>
    <cellStyle name="쉼표 [0] 4 20 5 2 5 2" xfId="19952"/>
    <cellStyle name="쉼표 [0] 4 20 5 2 6" xfId="13759"/>
    <cellStyle name="쉼표 [0] 4 20 5 3" xfId="1927"/>
    <cellStyle name="쉼표 [0] 4 20 5 3 2" xfId="3092"/>
    <cellStyle name="쉼표 [0] 4 20 5 3 2 2" xfId="7718"/>
    <cellStyle name="쉼표 [0] 4 20 5 3 2 2 2" xfId="19959"/>
    <cellStyle name="쉼표 [0] 4 20 5 3 2 3" xfId="15332"/>
    <cellStyle name="쉼표 [0] 4 20 5 3 3" xfId="5132"/>
    <cellStyle name="쉼표 [0] 4 20 5 3 3 2" xfId="7719"/>
    <cellStyle name="쉼표 [0] 4 20 5 3 3 2 2" xfId="19960"/>
    <cellStyle name="쉼표 [0] 4 20 5 3 3 3" xfId="17372"/>
    <cellStyle name="쉼표 [0] 4 20 5 3 4" xfId="7717"/>
    <cellStyle name="쉼표 [0] 4 20 5 3 4 2" xfId="19958"/>
    <cellStyle name="쉼표 [0] 4 20 5 3 5" xfId="14167"/>
    <cellStyle name="쉼표 [0] 4 20 5 4" xfId="2335"/>
    <cellStyle name="쉼표 [0] 4 20 5 4 2" xfId="3093"/>
    <cellStyle name="쉼표 [0] 4 20 5 4 2 2" xfId="7721"/>
    <cellStyle name="쉼표 [0] 4 20 5 4 2 2 2" xfId="19962"/>
    <cellStyle name="쉼표 [0] 4 20 5 4 2 3" xfId="15333"/>
    <cellStyle name="쉼표 [0] 4 20 5 4 3" xfId="5133"/>
    <cellStyle name="쉼표 [0] 4 20 5 4 3 2" xfId="7722"/>
    <cellStyle name="쉼표 [0] 4 20 5 4 3 2 2" xfId="19963"/>
    <cellStyle name="쉼표 [0] 4 20 5 4 3 3" xfId="17373"/>
    <cellStyle name="쉼표 [0] 4 20 5 4 4" xfId="7720"/>
    <cellStyle name="쉼표 [0] 4 20 5 4 4 2" xfId="19961"/>
    <cellStyle name="쉼표 [0] 4 20 5 4 5" xfId="14575"/>
    <cellStyle name="쉼표 [0] 4 20 5 5" xfId="3089"/>
    <cellStyle name="쉼표 [0] 4 20 5 5 2" xfId="7723"/>
    <cellStyle name="쉼표 [0] 4 20 5 5 2 2" xfId="19964"/>
    <cellStyle name="쉼표 [0] 4 20 5 5 3" xfId="15329"/>
    <cellStyle name="쉼표 [0] 4 20 5 6" xfId="5129"/>
    <cellStyle name="쉼표 [0] 4 20 5 6 2" xfId="7724"/>
    <cellStyle name="쉼표 [0] 4 20 5 6 2 2" xfId="19965"/>
    <cellStyle name="쉼표 [0] 4 20 5 6 3" xfId="17369"/>
    <cellStyle name="쉼표 [0] 4 20 5 7" xfId="7710"/>
    <cellStyle name="쉼표 [0] 4 20 5 7 2" xfId="19951"/>
    <cellStyle name="쉼표 [0] 4 20 5 8" xfId="13351"/>
    <cellStyle name="쉼표 [0] 4 20 6" xfId="1213"/>
    <cellStyle name="쉼표 [0] 4 20 6 2" xfId="2437"/>
    <cellStyle name="쉼표 [0] 4 20 6 2 2" xfId="3095"/>
    <cellStyle name="쉼표 [0] 4 20 6 2 2 2" xfId="7727"/>
    <cellStyle name="쉼표 [0] 4 20 6 2 2 2 2" xfId="19968"/>
    <cellStyle name="쉼표 [0] 4 20 6 2 2 3" xfId="15335"/>
    <cellStyle name="쉼표 [0] 4 20 6 2 3" xfId="5135"/>
    <cellStyle name="쉼표 [0] 4 20 6 2 3 2" xfId="7728"/>
    <cellStyle name="쉼표 [0] 4 20 6 2 3 2 2" xfId="19969"/>
    <cellStyle name="쉼표 [0] 4 20 6 2 3 3" xfId="17375"/>
    <cellStyle name="쉼표 [0] 4 20 6 2 4" xfId="7726"/>
    <cellStyle name="쉼표 [0] 4 20 6 2 4 2" xfId="19967"/>
    <cellStyle name="쉼표 [0] 4 20 6 2 5" xfId="14677"/>
    <cellStyle name="쉼표 [0] 4 20 6 3" xfId="3094"/>
    <cellStyle name="쉼표 [0] 4 20 6 3 2" xfId="7729"/>
    <cellStyle name="쉼표 [0] 4 20 6 3 2 2" xfId="19970"/>
    <cellStyle name="쉼표 [0] 4 20 6 3 3" xfId="15334"/>
    <cellStyle name="쉼표 [0] 4 20 6 4" xfId="5134"/>
    <cellStyle name="쉼표 [0] 4 20 6 4 2" xfId="7730"/>
    <cellStyle name="쉼표 [0] 4 20 6 4 2 2" xfId="19971"/>
    <cellStyle name="쉼표 [0] 4 20 6 4 3" xfId="17374"/>
    <cellStyle name="쉼표 [0] 4 20 6 5" xfId="7725"/>
    <cellStyle name="쉼표 [0] 4 20 6 5 2" xfId="19966"/>
    <cellStyle name="쉼표 [0] 4 20 6 6" xfId="13453"/>
    <cellStyle name="쉼표 [0] 4 20 7" xfId="1621"/>
    <cellStyle name="쉼표 [0] 4 20 7 2" xfId="3096"/>
    <cellStyle name="쉼표 [0] 4 20 7 2 2" xfId="7732"/>
    <cellStyle name="쉼표 [0] 4 20 7 2 2 2" xfId="19973"/>
    <cellStyle name="쉼표 [0] 4 20 7 2 3" xfId="15336"/>
    <cellStyle name="쉼표 [0] 4 20 7 3" xfId="5136"/>
    <cellStyle name="쉼표 [0] 4 20 7 3 2" xfId="7733"/>
    <cellStyle name="쉼표 [0] 4 20 7 3 2 2" xfId="19974"/>
    <cellStyle name="쉼표 [0] 4 20 7 3 3" xfId="17376"/>
    <cellStyle name="쉼표 [0] 4 20 7 4" xfId="7731"/>
    <cellStyle name="쉼표 [0] 4 20 7 4 2" xfId="19972"/>
    <cellStyle name="쉼표 [0] 4 20 7 5" xfId="13861"/>
    <cellStyle name="쉼표 [0] 4 20 8" xfId="2029"/>
    <cellStyle name="쉼표 [0] 4 20 8 2" xfId="3097"/>
    <cellStyle name="쉼표 [0] 4 20 8 2 2" xfId="7735"/>
    <cellStyle name="쉼표 [0] 4 20 8 2 2 2" xfId="19976"/>
    <cellStyle name="쉼표 [0] 4 20 8 2 3" xfId="15337"/>
    <cellStyle name="쉼표 [0] 4 20 8 3" xfId="5137"/>
    <cellStyle name="쉼표 [0] 4 20 8 3 2" xfId="7736"/>
    <cellStyle name="쉼표 [0] 4 20 8 3 2 2" xfId="19977"/>
    <cellStyle name="쉼표 [0] 4 20 8 3 3" xfId="17377"/>
    <cellStyle name="쉼표 [0] 4 20 8 4" xfId="7734"/>
    <cellStyle name="쉼표 [0] 4 20 8 4 2" xfId="19975"/>
    <cellStyle name="쉼표 [0] 4 20 8 5" xfId="14269"/>
    <cellStyle name="쉼표 [0] 4 20 9" xfId="3058"/>
    <cellStyle name="쉼표 [0] 4 20 9 2" xfId="7737"/>
    <cellStyle name="쉼표 [0] 4 20 9 2 2" xfId="19978"/>
    <cellStyle name="쉼표 [0] 4 20 9 3" xfId="15298"/>
    <cellStyle name="쉼표 [0] 4 21" xfId="828"/>
    <cellStyle name="쉼표 [0] 4 21 10" xfId="7738"/>
    <cellStyle name="쉼표 [0] 4 21 10 2" xfId="19979"/>
    <cellStyle name="쉼표 [0] 4 21 11" xfId="13070"/>
    <cellStyle name="쉼표 [0] 4 21 2" xfId="930"/>
    <cellStyle name="쉼표 [0] 4 21 2 2" xfId="1340"/>
    <cellStyle name="쉼표 [0] 4 21 2 2 2" xfId="2564"/>
    <cellStyle name="쉼표 [0] 4 21 2 2 2 2" xfId="3101"/>
    <cellStyle name="쉼표 [0] 4 21 2 2 2 2 2" xfId="7742"/>
    <cellStyle name="쉼표 [0] 4 21 2 2 2 2 2 2" xfId="19983"/>
    <cellStyle name="쉼표 [0] 4 21 2 2 2 2 3" xfId="15341"/>
    <cellStyle name="쉼표 [0] 4 21 2 2 2 3" xfId="5141"/>
    <cellStyle name="쉼표 [0] 4 21 2 2 2 3 2" xfId="7743"/>
    <cellStyle name="쉼표 [0] 4 21 2 2 2 3 2 2" xfId="19984"/>
    <cellStyle name="쉼표 [0] 4 21 2 2 2 3 3" xfId="17381"/>
    <cellStyle name="쉼표 [0] 4 21 2 2 2 4" xfId="7741"/>
    <cellStyle name="쉼표 [0] 4 21 2 2 2 4 2" xfId="19982"/>
    <cellStyle name="쉼표 [0] 4 21 2 2 2 5" xfId="14804"/>
    <cellStyle name="쉼표 [0] 4 21 2 2 3" xfId="3100"/>
    <cellStyle name="쉼표 [0] 4 21 2 2 3 2" xfId="7744"/>
    <cellStyle name="쉼표 [0] 4 21 2 2 3 2 2" xfId="19985"/>
    <cellStyle name="쉼표 [0] 4 21 2 2 3 3" xfId="15340"/>
    <cellStyle name="쉼표 [0] 4 21 2 2 4" xfId="5140"/>
    <cellStyle name="쉼표 [0] 4 21 2 2 4 2" xfId="7745"/>
    <cellStyle name="쉼표 [0] 4 21 2 2 4 2 2" xfId="19986"/>
    <cellStyle name="쉼표 [0] 4 21 2 2 4 3" xfId="17380"/>
    <cellStyle name="쉼표 [0] 4 21 2 2 5" xfId="7740"/>
    <cellStyle name="쉼표 [0] 4 21 2 2 5 2" xfId="19981"/>
    <cellStyle name="쉼표 [0] 4 21 2 2 6" xfId="13580"/>
    <cellStyle name="쉼표 [0] 4 21 2 3" xfId="1748"/>
    <cellStyle name="쉼표 [0] 4 21 2 3 2" xfId="3102"/>
    <cellStyle name="쉼표 [0] 4 21 2 3 2 2" xfId="7747"/>
    <cellStyle name="쉼표 [0] 4 21 2 3 2 2 2" xfId="19988"/>
    <cellStyle name="쉼표 [0] 4 21 2 3 2 3" xfId="15342"/>
    <cellStyle name="쉼표 [0] 4 21 2 3 3" xfId="5142"/>
    <cellStyle name="쉼표 [0] 4 21 2 3 3 2" xfId="7748"/>
    <cellStyle name="쉼표 [0] 4 21 2 3 3 2 2" xfId="19989"/>
    <cellStyle name="쉼표 [0] 4 21 2 3 3 3" xfId="17382"/>
    <cellStyle name="쉼표 [0] 4 21 2 3 4" xfId="7746"/>
    <cellStyle name="쉼표 [0] 4 21 2 3 4 2" xfId="19987"/>
    <cellStyle name="쉼표 [0] 4 21 2 3 5" xfId="13988"/>
    <cellStyle name="쉼표 [0] 4 21 2 4" xfId="2156"/>
    <cellStyle name="쉼표 [0] 4 21 2 4 2" xfId="3103"/>
    <cellStyle name="쉼표 [0] 4 21 2 4 2 2" xfId="7750"/>
    <cellStyle name="쉼표 [0] 4 21 2 4 2 2 2" xfId="19991"/>
    <cellStyle name="쉼표 [0] 4 21 2 4 2 3" xfId="15343"/>
    <cellStyle name="쉼표 [0] 4 21 2 4 3" xfId="5143"/>
    <cellStyle name="쉼표 [0] 4 21 2 4 3 2" xfId="7751"/>
    <cellStyle name="쉼표 [0] 4 21 2 4 3 2 2" xfId="19992"/>
    <cellStyle name="쉼표 [0] 4 21 2 4 3 3" xfId="17383"/>
    <cellStyle name="쉼표 [0] 4 21 2 4 4" xfId="7749"/>
    <cellStyle name="쉼표 [0] 4 21 2 4 4 2" xfId="19990"/>
    <cellStyle name="쉼표 [0] 4 21 2 4 5" xfId="14396"/>
    <cellStyle name="쉼표 [0] 4 21 2 5" xfId="3099"/>
    <cellStyle name="쉼표 [0] 4 21 2 5 2" xfId="7752"/>
    <cellStyle name="쉼표 [0] 4 21 2 5 2 2" xfId="19993"/>
    <cellStyle name="쉼표 [0] 4 21 2 5 3" xfId="15339"/>
    <cellStyle name="쉼표 [0] 4 21 2 6" xfId="5139"/>
    <cellStyle name="쉼표 [0] 4 21 2 6 2" xfId="7753"/>
    <cellStyle name="쉼표 [0] 4 21 2 6 2 2" xfId="19994"/>
    <cellStyle name="쉼표 [0] 4 21 2 6 3" xfId="17379"/>
    <cellStyle name="쉼표 [0] 4 21 2 7" xfId="7739"/>
    <cellStyle name="쉼표 [0] 4 21 2 7 2" xfId="19980"/>
    <cellStyle name="쉼표 [0] 4 21 2 8" xfId="13172"/>
    <cellStyle name="쉼표 [0] 4 21 3" xfId="1032"/>
    <cellStyle name="쉼표 [0] 4 21 3 2" xfId="1442"/>
    <cellStyle name="쉼표 [0] 4 21 3 2 2" xfId="2666"/>
    <cellStyle name="쉼표 [0] 4 21 3 2 2 2" xfId="3106"/>
    <cellStyle name="쉼표 [0] 4 21 3 2 2 2 2" xfId="7757"/>
    <cellStyle name="쉼표 [0] 4 21 3 2 2 2 2 2" xfId="19998"/>
    <cellStyle name="쉼표 [0] 4 21 3 2 2 2 3" xfId="15346"/>
    <cellStyle name="쉼표 [0] 4 21 3 2 2 3" xfId="5146"/>
    <cellStyle name="쉼표 [0] 4 21 3 2 2 3 2" xfId="7758"/>
    <cellStyle name="쉼표 [0] 4 21 3 2 2 3 2 2" xfId="19999"/>
    <cellStyle name="쉼표 [0] 4 21 3 2 2 3 3" xfId="17386"/>
    <cellStyle name="쉼표 [0] 4 21 3 2 2 4" xfId="7756"/>
    <cellStyle name="쉼표 [0] 4 21 3 2 2 4 2" xfId="19997"/>
    <cellStyle name="쉼표 [0] 4 21 3 2 2 5" xfId="14906"/>
    <cellStyle name="쉼표 [0] 4 21 3 2 3" xfId="3105"/>
    <cellStyle name="쉼표 [0] 4 21 3 2 3 2" xfId="7759"/>
    <cellStyle name="쉼표 [0] 4 21 3 2 3 2 2" xfId="20000"/>
    <cellStyle name="쉼표 [0] 4 21 3 2 3 3" xfId="15345"/>
    <cellStyle name="쉼표 [0] 4 21 3 2 4" xfId="5145"/>
    <cellStyle name="쉼표 [0] 4 21 3 2 4 2" xfId="7760"/>
    <cellStyle name="쉼표 [0] 4 21 3 2 4 2 2" xfId="20001"/>
    <cellStyle name="쉼표 [0] 4 21 3 2 4 3" xfId="17385"/>
    <cellStyle name="쉼표 [0] 4 21 3 2 5" xfId="7755"/>
    <cellStyle name="쉼표 [0] 4 21 3 2 5 2" xfId="19996"/>
    <cellStyle name="쉼표 [0] 4 21 3 2 6" xfId="13682"/>
    <cellStyle name="쉼표 [0] 4 21 3 3" xfId="1850"/>
    <cellStyle name="쉼표 [0] 4 21 3 3 2" xfId="3107"/>
    <cellStyle name="쉼표 [0] 4 21 3 3 2 2" xfId="7762"/>
    <cellStyle name="쉼표 [0] 4 21 3 3 2 2 2" xfId="20003"/>
    <cellStyle name="쉼표 [0] 4 21 3 3 2 3" xfId="15347"/>
    <cellStyle name="쉼표 [0] 4 21 3 3 3" xfId="5147"/>
    <cellStyle name="쉼표 [0] 4 21 3 3 3 2" xfId="7763"/>
    <cellStyle name="쉼표 [0] 4 21 3 3 3 2 2" xfId="20004"/>
    <cellStyle name="쉼표 [0] 4 21 3 3 3 3" xfId="17387"/>
    <cellStyle name="쉼표 [0] 4 21 3 3 4" xfId="7761"/>
    <cellStyle name="쉼표 [0] 4 21 3 3 4 2" xfId="20002"/>
    <cellStyle name="쉼표 [0] 4 21 3 3 5" xfId="14090"/>
    <cellStyle name="쉼표 [0] 4 21 3 4" xfId="2258"/>
    <cellStyle name="쉼표 [0] 4 21 3 4 2" xfId="3108"/>
    <cellStyle name="쉼표 [0] 4 21 3 4 2 2" xfId="7765"/>
    <cellStyle name="쉼표 [0] 4 21 3 4 2 2 2" xfId="20006"/>
    <cellStyle name="쉼표 [0] 4 21 3 4 2 3" xfId="15348"/>
    <cellStyle name="쉼표 [0] 4 21 3 4 3" xfId="5148"/>
    <cellStyle name="쉼표 [0] 4 21 3 4 3 2" xfId="7766"/>
    <cellStyle name="쉼표 [0] 4 21 3 4 3 2 2" xfId="20007"/>
    <cellStyle name="쉼표 [0] 4 21 3 4 3 3" xfId="17388"/>
    <cellStyle name="쉼표 [0] 4 21 3 4 4" xfId="7764"/>
    <cellStyle name="쉼표 [0] 4 21 3 4 4 2" xfId="20005"/>
    <cellStyle name="쉼표 [0] 4 21 3 4 5" xfId="14498"/>
    <cellStyle name="쉼표 [0] 4 21 3 5" xfId="3104"/>
    <cellStyle name="쉼표 [0] 4 21 3 5 2" xfId="7767"/>
    <cellStyle name="쉼표 [0] 4 21 3 5 2 2" xfId="20008"/>
    <cellStyle name="쉼표 [0] 4 21 3 5 3" xfId="15344"/>
    <cellStyle name="쉼표 [0] 4 21 3 6" xfId="5144"/>
    <cellStyle name="쉼표 [0] 4 21 3 6 2" xfId="7768"/>
    <cellStyle name="쉼표 [0] 4 21 3 6 2 2" xfId="20009"/>
    <cellStyle name="쉼표 [0] 4 21 3 6 3" xfId="17384"/>
    <cellStyle name="쉼표 [0] 4 21 3 7" xfId="7754"/>
    <cellStyle name="쉼표 [0] 4 21 3 7 2" xfId="19995"/>
    <cellStyle name="쉼표 [0] 4 21 3 8" xfId="13274"/>
    <cellStyle name="쉼표 [0] 4 21 4" xfId="1135"/>
    <cellStyle name="쉼표 [0] 4 21 4 2" xfId="1544"/>
    <cellStyle name="쉼표 [0] 4 21 4 2 2" xfId="2768"/>
    <cellStyle name="쉼표 [0] 4 21 4 2 2 2" xfId="3111"/>
    <cellStyle name="쉼표 [0] 4 21 4 2 2 2 2" xfId="7772"/>
    <cellStyle name="쉼표 [0] 4 21 4 2 2 2 2 2" xfId="20013"/>
    <cellStyle name="쉼표 [0] 4 21 4 2 2 2 3" xfId="15351"/>
    <cellStyle name="쉼표 [0] 4 21 4 2 2 3" xfId="5151"/>
    <cellStyle name="쉼표 [0] 4 21 4 2 2 3 2" xfId="7773"/>
    <cellStyle name="쉼표 [0] 4 21 4 2 2 3 2 2" xfId="20014"/>
    <cellStyle name="쉼표 [0] 4 21 4 2 2 3 3" xfId="17391"/>
    <cellStyle name="쉼표 [0] 4 21 4 2 2 4" xfId="7771"/>
    <cellStyle name="쉼표 [0] 4 21 4 2 2 4 2" xfId="20012"/>
    <cellStyle name="쉼표 [0] 4 21 4 2 2 5" xfId="15008"/>
    <cellStyle name="쉼표 [0] 4 21 4 2 3" xfId="3110"/>
    <cellStyle name="쉼표 [0] 4 21 4 2 3 2" xfId="7774"/>
    <cellStyle name="쉼표 [0] 4 21 4 2 3 2 2" xfId="20015"/>
    <cellStyle name="쉼표 [0] 4 21 4 2 3 3" xfId="15350"/>
    <cellStyle name="쉼표 [0] 4 21 4 2 4" xfId="5150"/>
    <cellStyle name="쉼표 [0] 4 21 4 2 4 2" xfId="7775"/>
    <cellStyle name="쉼표 [0] 4 21 4 2 4 2 2" xfId="20016"/>
    <cellStyle name="쉼표 [0] 4 21 4 2 4 3" xfId="17390"/>
    <cellStyle name="쉼표 [0] 4 21 4 2 5" xfId="7770"/>
    <cellStyle name="쉼표 [0] 4 21 4 2 5 2" xfId="20011"/>
    <cellStyle name="쉼표 [0] 4 21 4 2 6" xfId="13784"/>
    <cellStyle name="쉼표 [0] 4 21 4 3" xfId="1952"/>
    <cellStyle name="쉼표 [0] 4 21 4 3 2" xfId="3112"/>
    <cellStyle name="쉼표 [0] 4 21 4 3 2 2" xfId="7777"/>
    <cellStyle name="쉼표 [0] 4 21 4 3 2 2 2" xfId="20018"/>
    <cellStyle name="쉼표 [0] 4 21 4 3 2 3" xfId="15352"/>
    <cellStyle name="쉼표 [0] 4 21 4 3 3" xfId="5152"/>
    <cellStyle name="쉼표 [0] 4 21 4 3 3 2" xfId="7778"/>
    <cellStyle name="쉼표 [0] 4 21 4 3 3 2 2" xfId="20019"/>
    <cellStyle name="쉼표 [0] 4 21 4 3 3 3" xfId="17392"/>
    <cellStyle name="쉼표 [0] 4 21 4 3 4" xfId="7776"/>
    <cellStyle name="쉼표 [0] 4 21 4 3 4 2" xfId="20017"/>
    <cellStyle name="쉼표 [0] 4 21 4 3 5" xfId="14192"/>
    <cellStyle name="쉼표 [0] 4 21 4 4" xfId="2360"/>
    <cellStyle name="쉼표 [0] 4 21 4 4 2" xfId="3113"/>
    <cellStyle name="쉼표 [0] 4 21 4 4 2 2" xfId="7780"/>
    <cellStyle name="쉼표 [0] 4 21 4 4 2 2 2" xfId="20021"/>
    <cellStyle name="쉼표 [0] 4 21 4 4 2 3" xfId="15353"/>
    <cellStyle name="쉼표 [0] 4 21 4 4 3" xfId="5153"/>
    <cellStyle name="쉼표 [0] 4 21 4 4 3 2" xfId="7781"/>
    <cellStyle name="쉼표 [0] 4 21 4 4 3 2 2" xfId="20022"/>
    <cellStyle name="쉼표 [0] 4 21 4 4 3 3" xfId="17393"/>
    <cellStyle name="쉼표 [0] 4 21 4 4 4" xfId="7779"/>
    <cellStyle name="쉼표 [0] 4 21 4 4 4 2" xfId="20020"/>
    <cellStyle name="쉼표 [0] 4 21 4 4 5" xfId="14600"/>
    <cellStyle name="쉼표 [0] 4 21 4 5" xfId="3109"/>
    <cellStyle name="쉼표 [0] 4 21 4 5 2" xfId="7782"/>
    <cellStyle name="쉼표 [0] 4 21 4 5 2 2" xfId="20023"/>
    <cellStyle name="쉼표 [0] 4 21 4 5 3" xfId="15349"/>
    <cellStyle name="쉼표 [0] 4 21 4 6" xfId="5149"/>
    <cellStyle name="쉼표 [0] 4 21 4 6 2" xfId="7783"/>
    <cellStyle name="쉼표 [0] 4 21 4 6 2 2" xfId="20024"/>
    <cellStyle name="쉼표 [0] 4 21 4 6 3" xfId="17389"/>
    <cellStyle name="쉼표 [0] 4 21 4 7" xfId="7769"/>
    <cellStyle name="쉼표 [0] 4 21 4 7 2" xfId="20010"/>
    <cellStyle name="쉼표 [0] 4 21 4 8" xfId="13376"/>
    <cellStyle name="쉼표 [0] 4 21 5" xfId="1238"/>
    <cellStyle name="쉼표 [0] 4 21 5 2" xfId="2462"/>
    <cellStyle name="쉼표 [0] 4 21 5 2 2" xfId="3115"/>
    <cellStyle name="쉼표 [0] 4 21 5 2 2 2" xfId="7786"/>
    <cellStyle name="쉼표 [0] 4 21 5 2 2 2 2" xfId="20027"/>
    <cellStyle name="쉼표 [0] 4 21 5 2 2 3" xfId="15355"/>
    <cellStyle name="쉼표 [0] 4 21 5 2 3" xfId="5155"/>
    <cellStyle name="쉼표 [0] 4 21 5 2 3 2" xfId="7787"/>
    <cellStyle name="쉼표 [0] 4 21 5 2 3 2 2" xfId="20028"/>
    <cellStyle name="쉼표 [0] 4 21 5 2 3 3" xfId="17395"/>
    <cellStyle name="쉼표 [0] 4 21 5 2 4" xfId="7785"/>
    <cellStyle name="쉼표 [0] 4 21 5 2 4 2" xfId="20026"/>
    <cellStyle name="쉼표 [0] 4 21 5 2 5" xfId="14702"/>
    <cellStyle name="쉼표 [0] 4 21 5 3" xfId="3114"/>
    <cellStyle name="쉼표 [0] 4 21 5 3 2" xfId="7788"/>
    <cellStyle name="쉼표 [0] 4 21 5 3 2 2" xfId="20029"/>
    <cellStyle name="쉼표 [0] 4 21 5 3 3" xfId="15354"/>
    <cellStyle name="쉼표 [0] 4 21 5 4" xfId="5154"/>
    <cellStyle name="쉼표 [0] 4 21 5 4 2" xfId="7789"/>
    <cellStyle name="쉼표 [0] 4 21 5 4 2 2" xfId="20030"/>
    <cellStyle name="쉼표 [0] 4 21 5 4 3" xfId="17394"/>
    <cellStyle name="쉼표 [0] 4 21 5 5" xfId="7784"/>
    <cellStyle name="쉼표 [0] 4 21 5 5 2" xfId="20025"/>
    <cellStyle name="쉼표 [0] 4 21 5 6" xfId="13478"/>
    <cellStyle name="쉼표 [0] 4 21 6" xfId="1646"/>
    <cellStyle name="쉼표 [0] 4 21 6 2" xfId="3116"/>
    <cellStyle name="쉼표 [0] 4 21 6 2 2" xfId="7791"/>
    <cellStyle name="쉼표 [0] 4 21 6 2 2 2" xfId="20032"/>
    <cellStyle name="쉼표 [0] 4 21 6 2 3" xfId="15356"/>
    <cellStyle name="쉼표 [0] 4 21 6 3" xfId="5156"/>
    <cellStyle name="쉼표 [0] 4 21 6 3 2" xfId="7792"/>
    <cellStyle name="쉼표 [0] 4 21 6 3 2 2" xfId="20033"/>
    <cellStyle name="쉼표 [0] 4 21 6 3 3" xfId="17396"/>
    <cellStyle name="쉼표 [0] 4 21 6 4" xfId="7790"/>
    <cellStyle name="쉼표 [0] 4 21 6 4 2" xfId="20031"/>
    <cellStyle name="쉼표 [0] 4 21 6 5" xfId="13886"/>
    <cellStyle name="쉼표 [0] 4 21 7" xfId="2054"/>
    <cellStyle name="쉼표 [0] 4 21 7 2" xfId="3117"/>
    <cellStyle name="쉼표 [0] 4 21 7 2 2" xfId="7794"/>
    <cellStyle name="쉼표 [0] 4 21 7 2 2 2" xfId="20035"/>
    <cellStyle name="쉼표 [0] 4 21 7 2 3" xfId="15357"/>
    <cellStyle name="쉼표 [0] 4 21 7 3" xfId="5157"/>
    <cellStyle name="쉼표 [0] 4 21 7 3 2" xfId="7795"/>
    <cellStyle name="쉼표 [0] 4 21 7 3 2 2" xfId="20036"/>
    <cellStyle name="쉼표 [0] 4 21 7 3 3" xfId="17397"/>
    <cellStyle name="쉼표 [0] 4 21 7 4" xfId="7793"/>
    <cellStyle name="쉼표 [0] 4 21 7 4 2" xfId="20034"/>
    <cellStyle name="쉼표 [0] 4 21 7 5" xfId="14294"/>
    <cellStyle name="쉼표 [0] 4 21 8" xfId="3098"/>
    <cellStyle name="쉼표 [0] 4 21 8 2" xfId="7796"/>
    <cellStyle name="쉼표 [0] 4 21 8 2 2" xfId="20037"/>
    <cellStyle name="쉼표 [0] 4 21 8 3" xfId="15338"/>
    <cellStyle name="쉼표 [0] 4 21 9" xfId="5138"/>
    <cellStyle name="쉼표 [0] 4 21 9 2" xfId="7797"/>
    <cellStyle name="쉼표 [0] 4 21 9 2 2" xfId="20038"/>
    <cellStyle name="쉼표 [0] 4 21 9 3" xfId="17378"/>
    <cellStyle name="쉼표 [0] 4 22" xfId="876"/>
    <cellStyle name="쉼표 [0] 4 22 10" xfId="7798"/>
    <cellStyle name="쉼표 [0] 4 22 10 2" xfId="20039"/>
    <cellStyle name="쉼표 [0] 4 22 11" xfId="13118"/>
    <cellStyle name="쉼표 [0] 4 22 2" xfId="978"/>
    <cellStyle name="쉼표 [0] 4 22 2 2" xfId="1388"/>
    <cellStyle name="쉼표 [0] 4 22 2 2 2" xfId="2612"/>
    <cellStyle name="쉼표 [0] 4 22 2 2 2 2" xfId="3121"/>
    <cellStyle name="쉼표 [0] 4 22 2 2 2 2 2" xfId="7802"/>
    <cellStyle name="쉼표 [0] 4 22 2 2 2 2 2 2" xfId="20043"/>
    <cellStyle name="쉼표 [0] 4 22 2 2 2 2 3" xfId="15361"/>
    <cellStyle name="쉼표 [0] 4 22 2 2 2 3" xfId="5161"/>
    <cellStyle name="쉼표 [0] 4 22 2 2 2 3 2" xfId="7803"/>
    <cellStyle name="쉼표 [0] 4 22 2 2 2 3 2 2" xfId="20044"/>
    <cellStyle name="쉼표 [0] 4 22 2 2 2 3 3" xfId="17401"/>
    <cellStyle name="쉼표 [0] 4 22 2 2 2 4" xfId="7801"/>
    <cellStyle name="쉼표 [0] 4 22 2 2 2 4 2" xfId="20042"/>
    <cellStyle name="쉼표 [0] 4 22 2 2 2 5" xfId="14852"/>
    <cellStyle name="쉼표 [0] 4 22 2 2 3" xfId="3120"/>
    <cellStyle name="쉼표 [0] 4 22 2 2 3 2" xfId="7804"/>
    <cellStyle name="쉼표 [0] 4 22 2 2 3 2 2" xfId="20045"/>
    <cellStyle name="쉼표 [0] 4 22 2 2 3 3" xfId="15360"/>
    <cellStyle name="쉼표 [0] 4 22 2 2 4" xfId="5160"/>
    <cellStyle name="쉼표 [0] 4 22 2 2 4 2" xfId="7805"/>
    <cellStyle name="쉼표 [0] 4 22 2 2 4 2 2" xfId="20046"/>
    <cellStyle name="쉼표 [0] 4 22 2 2 4 3" xfId="17400"/>
    <cellStyle name="쉼표 [0] 4 22 2 2 5" xfId="7800"/>
    <cellStyle name="쉼표 [0] 4 22 2 2 5 2" xfId="20041"/>
    <cellStyle name="쉼표 [0] 4 22 2 2 6" xfId="13628"/>
    <cellStyle name="쉼표 [0] 4 22 2 3" xfId="1796"/>
    <cellStyle name="쉼표 [0] 4 22 2 3 2" xfId="3122"/>
    <cellStyle name="쉼표 [0] 4 22 2 3 2 2" xfId="7807"/>
    <cellStyle name="쉼표 [0] 4 22 2 3 2 2 2" xfId="20048"/>
    <cellStyle name="쉼표 [0] 4 22 2 3 2 3" xfId="15362"/>
    <cellStyle name="쉼표 [0] 4 22 2 3 3" xfId="5162"/>
    <cellStyle name="쉼표 [0] 4 22 2 3 3 2" xfId="7808"/>
    <cellStyle name="쉼표 [0] 4 22 2 3 3 2 2" xfId="20049"/>
    <cellStyle name="쉼표 [0] 4 22 2 3 3 3" xfId="17402"/>
    <cellStyle name="쉼표 [0] 4 22 2 3 4" xfId="7806"/>
    <cellStyle name="쉼표 [0] 4 22 2 3 4 2" xfId="20047"/>
    <cellStyle name="쉼표 [0] 4 22 2 3 5" xfId="14036"/>
    <cellStyle name="쉼표 [0] 4 22 2 4" xfId="2204"/>
    <cellStyle name="쉼표 [0] 4 22 2 4 2" xfId="3123"/>
    <cellStyle name="쉼표 [0] 4 22 2 4 2 2" xfId="7810"/>
    <cellStyle name="쉼표 [0] 4 22 2 4 2 2 2" xfId="20051"/>
    <cellStyle name="쉼표 [0] 4 22 2 4 2 3" xfId="15363"/>
    <cellStyle name="쉼표 [0] 4 22 2 4 3" xfId="5163"/>
    <cellStyle name="쉼표 [0] 4 22 2 4 3 2" xfId="7811"/>
    <cellStyle name="쉼표 [0] 4 22 2 4 3 2 2" xfId="20052"/>
    <cellStyle name="쉼표 [0] 4 22 2 4 3 3" xfId="17403"/>
    <cellStyle name="쉼표 [0] 4 22 2 4 4" xfId="7809"/>
    <cellStyle name="쉼표 [0] 4 22 2 4 4 2" xfId="20050"/>
    <cellStyle name="쉼표 [0] 4 22 2 4 5" xfId="14444"/>
    <cellStyle name="쉼표 [0] 4 22 2 5" xfId="3119"/>
    <cellStyle name="쉼표 [0] 4 22 2 5 2" xfId="7812"/>
    <cellStyle name="쉼표 [0] 4 22 2 5 2 2" xfId="20053"/>
    <cellStyle name="쉼표 [0] 4 22 2 5 3" xfId="15359"/>
    <cellStyle name="쉼표 [0] 4 22 2 6" xfId="5159"/>
    <cellStyle name="쉼표 [0] 4 22 2 6 2" xfId="7813"/>
    <cellStyle name="쉼표 [0] 4 22 2 6 2 2" xfId="20054"/>
    <cellStyle name="쉼표 [0] 4 22 2 6 3" xfId="17399"/>
    <cellStyle name="쉼표 [0] 4 22 2 7" xfId="7799"/>
    <cellStyle name="쉼표 [0] 4 22 2 7 2" xfId="20040"/>
    <cellStyle name="쉼표 [0] 4 22 2 8" xfId="13220"/>
    <cellStyle name="쉼표 [0] 4 22 3" xfId="1080"/>
    <cellStyle name="쉼표 [0] 4 22 3 2" xfId="1490"/>
    <cellStyle name="쉼표 [0] 4 22 3 2 2" xfId="2714"/>
    <cellStyle name="쉼표 [0] 4 22 3 2 2 2" xfId="3126"/>
    <cellStyle name="쉼표 [0] 4 22 3 2 2 2 2" xfId="7817"/>
    <cellStyle name="쉼표 [0] 4 22 3 2 2 2 2 2" xfId="20058"/>
    <cellStyle name="쉼표 [0] 4 22 3 2 2 2 3" xfId="15366"/>
    <cellStyle name="쉼표 [0] 4 22 3 2 2 3" xfId="5166"/>
    <cellStyle name="쉼표 [0] 4 22 3 2 2 3 2" xfId="7818"/>
    <cellStyle name="쉼표 [0] 4 22 3 2 2 3 2 2" xfId="20059"/>
    <cellStyle name="쉼표 [0] 4 22 3 2 2 3 3" xfId="17406"/>
    <cellStyle name="쉼표 [0] 4 22 3 2 2 4" xfId="7816"/>
    <cellStyle name="쉼표 [0] 4 22 3 2 2 4 2" xfId="20057"/>
    <cellStyle name="쉼표 [0] 4 22 3 2 2 5" xfId="14954"/>
    <cellStyle name="쉼표 [0] 4 22 3 2 3" xfId="3125"/>
    <cellStyle name="쉼표 [0] 4 22 3 2 3 2" xfId="7819"/>
    <cellStyle name="쉼표 [0] 4 22 3 2 3 2 2" xfId="20060"/>
    <cellStyle name="쉼표 [0] 4 22 3 2 3 3" xfId="15365"/>
    <cellStyle name="쉼표 [0] 4 22 3 2 4" xfId="5165"/>
    <cellStyle name="쉼표 [0] 4 22 3 2 4 2" xfId="7820"/>
    <cellStyle name="쉼표 [0] 4 22 3 2 4 2 2" xfId="20061"/>
    <cellStyle name="쉼표 [0] 4 22 3 2 4 3" xfId="17405"/>
    <cellStyle name="쉼표 [0] 4 22 3 2 5" xfId="7815"/>
    <cellStyle name="쉼표 [0] 4 22 3 2 5 2" xfId="20056"/>
    <cellStyle name="쉼표 [0] 4 22 3 2 6" xfId="13730"/>
    <cellStyle name="쉼표 [0] 4 22 3 3" xfId="1898"/>
    <cellStyle name="쉼표 [0] 4 22 3 3 2" xfId="3127"/>
    <cellStyle name="쉼표 [0] 4 22 3 3 2 2" xfId="7822"/>
    <cellStyle name="쉼표 [0] 4 22 3 3 2 2 2" xfId="20063"/>
    <cellStyle name="쉼표 [0] 4 22 3 3 2 3" xfId="15367"/>
    <cellStyle name="쉼표 [0] 4 22 3 3 3" xfId="5167"/>
    <cellStyle name="쉼표 [0] 4 22 3 3 3 2" xfId="7823"/>
    <cellStyle name="쉼표 [0] 4 22 3 3 3 2 2" xfId="20064"/>
    <cellStyle name="쉼표 [0] 4 22 3 3 3 3" xfId="17407"/>
    <cellStyle name="쉼표 [0] 4 22 3 3 4" xfId="7821"/>
    <cellStyle name="쉼표 [0] 4 22 3 3 4 2" xfId="20062"/>
    <cellStyle name="쉼표 [0] 4 22 3 3 5" xfId="14138"/>
    <cellStyle name="쉼표 [0] 4 22 3 4" xfId="2306"/>
    <cellStyle name="쉼표 [0] 4 22 3 4 2" xfId="3128"/>
    <cellStyle name="쉼표 [0] 4 22 3 4 2 2" xfId="7825"/>
    <cellStyle name="쉼표 [0] 4 22 3 4 2 2 2" xfId="20066"/>
    <cellStyle name="쉼표 [0] 4 22 3 4 2 3" xfId="15368"/>
    <cellStyle name="쉼표 [0] 4 22 3 4 3" xfId="5168"/>
    <cellStyle name="쉼표 [0] 4 22 3 4 3 2" xfId="7826"/>
    <cellStyle name="쉼표 [0] 4 22 3 4 3 2 2" xfId="20067"/>
    <cellStyle name="쉼표 [0] 4 22 3 4 3 3" xfId="17408"/>
    <cellStyle name="쉼표 [0] 4 22 3 4 4" xfId="7824"/>
    <cellStyle name="쉼표 [0] 4 22 3 4 4 2" xfId="20065"/>
    <cellStyle name="쉼표 [0] 4 22 3 4 5" xfId="14546"/>
    <cellStyle name="쉼표 [0] 4 22 3 5" xfId="3124"/>
    <cellStyle name="쉼표 [0] 4 22 3 5 2" xfId="7827"/>
    <cellStyle name="쉼표 [0] 4 22 3 5 2 2" xfId="20068"/>
    <cellStyle name="쉼표 [0] 4 22 3 5 3" xfId="15364"/>
    <cellStyle name="쉼표 [0] 4 22 3 6" xfId="5164"/>
    <cellStyle name="쉼표 [0] 4 22 3 6 2" xfId="7828"/>
    <cellStyle name="쉼표 [0] 4 22 3 6 2 2" xfId="20069"/>
    <cellStyle name="쉼표 [0] 4 22 3 6 3" xfId="17404"/>
    <cellStyle name="쉼표 [0] 4 22 3 7" xfId="7814"/>
    <cellStyle name="쉼표 [0] 4 22 3 7 2" xfId="20055"/>
    <cellStyle name="쉼표 [0] 4 22 3 8" xfId="13322"/>
    <cellStyle name="쉼표 [0] 4 22 4" xfId="1183"/>
    <cellStyle name="쉼표 [0] 4 22 4 2" xfId="1592"/>
    <cellStyle name="쉼표 [0] 4 22 4 2 2" xfId="2816"/>
    <cellStyle name="쉼표 [0] 4 22 4 2 2 2" xfId="3131"/>
    <cellStyle name="쉼표 [0] 4 22 4 2 2 2 2" xfId="7832"/>
    <cellStyle name="쉼표 [0] 4 22 4 2 2 2 2 2" xfId="20073"/>
    <cellStyle name="쉼표 [0] 4 22 4 2 2 2 3" xfId="15371"/>
    <cellStyle name="쉼표 [0] 4 22 4 2 2 3" xfId="5171"/>
    <cellStyle name="쉼표 [0] 4 22 4 2 2 3 2" xfId="7833"/>
    <cellStyle name="쉼표 [0] 4 22 4 2 2 3 2 2" xfId="20074"/>
    <cellStyle name="쉼표 [0] 4 22 4 2 2 3 3" xfId="17411"/>
    <cellStyle name="쉼표 [0] 4 22 4 2 2 4" xfId="7831"/>
    <cellStyle name="쉼표 [0] 4 22 4 2 2 4 2" xfId="20072"/>
    <cellStyle name="쉼표 [0] 4 22 4 2 2 5" xfId="15056"/>
    <cellStyle name="쉼표 [0] 4 22 4 2 3" xfId="3130"/>
    <cellStyle name="쉼표 [0] 4 22 4 2 3 2" xfId="7834"/>
    <cellStyle name="쉼표 [0] 4 22 4 2 3 2 2" xfId="20075"/>
    <cellStyle name="쉼표 [0] 4 22 4 2 3 3" xfId="15370"/>
    <cellStyle name="쉼표 [0] 4 22 4 2 4" xfId="5170"/>
    <cellStyle name="쉼표 [0] 4 22 4 2 4 2" xfId="7835"/>
    <cellStyle name="쉼표 [0] 4 22 4 2 4 2 2" xfId="20076"/>
    <cellStyle name="쉼표 [0] 4 22 4 2 4 3" xfId="17410"/>
    <cellStyle name="쉼표 [0] 4 22 4 2 5" xfId="7830"/>
    <cellStyle name="쉼표 [0] 4 22 4 2 5 2" xfId="20071"/>
    <cellStyle name="쉼표 [0] 4 22 4 2 6" xfId="13832"/>
    <cellStyle name="쉼표 [0] 4 22 4 3" xfId="2000"/>
    <cellStyle name="쉼표 [0] 4 22 4 3 2" xfId="3132"/>
    <cellStyle name="쉼표 [0] 4 22 4 3 2 2" xfId="7837"/>
    <cellStyle name="쉼표 [0] 4 22 4 3 2 2 2" xfId="20078"/>
    <cellStyle name="쉼표 [0] 4 22 4 3 2 3" xfId="15372"/>
    <cellStyle name="쉼표 [0] 4 22 4 3 3" xfId="5172"/>
    <cellStyle name="쉼표 [0] 4 22 4 3 3 2" xfId="7838"/>
    <cellStyle name="쉼표 [0] 4 22 4 3 3 2 2" xfId="20079"/>
    <cellStyle name="쉼표 [0] 4 22 4 3 3 3" xfId="17412"/>
    <cellStyle name="쉼표 [0] 4 22 4 3 4" xfId="7836"/>
    <cellStyle name="쉼표 [0] 4 22 4 3 4 2" xfId="20077"/>
    <cellStyle name="쉼표 [0] 4 22 4 3 5" xfId="14240"/>
    <cellStyle name="쉼표 [0] 4 22 4 4" xfId="2408"/>
    <cellStyle name="쉼표 [0] 4 22 4 4 2" xfId="3133"/>
    <cellStyle name="쉼표 [0] 4 22 4 4 2 2" xfId="7840"/>
    <cellStyle name="쉼표 [0] 4 22 4 4 2 2 2" xfId="20081"/>
    <cellStyle name="쉼표 [0] 4 22 4 4 2 3" xfId="15373"/>
    <cellStyle name="쉼표 [0] 4 22 4 4 3" xfId="5173"/>
    <cellStyle name="쉼표 [0] 4 22 4 4 3 2" xfId="7841"/>
    <cellStyle name="쉼표 [0] 4 22 4 4 3 2 2" xfId="20082"/>
    <cellStyle name="쉼표 [0] 4 22 4 4 3 3" xfId="17413"/>
    <cellStyle name="쉼표 [0] 4 22 4 4 4" xfId="7839"/>
    <cellStyle name="쉼표 [0] 4 22 4 4 4 2" xfId="20080"/>
    <cellStyle name="쉼표 [0] 4 22 4 4 5" xfId="14648"/>
    <cellStyle name="쉼표 [0] 4 22 4 5" xfId="3129"/>
    <cellStyle name="쉼표 [0] 4 22 4 5 2" xfId="7842"/>
    <cellStyle name="쉼표 [0] 4 22 4 5 2 2" xfId="20083"/>
    <cellStyle name="쉼표 [0] 4 22 4 5 3" xfId="15369"/>
    <cellStyle name="쉼표 [0] 4 22 4 6" xfId="5169"/>
    <cellStyle name="쉼표 [0] 4 22 4 6 2" xfId="7843"/>
    <cellStyle name="쉼표 [0] 4 22 4 6 2 2" xfId="20084"/>
    <cellStyle name="쉼표 [0] 4 22 4 6 3" xfId="17409"/>
    <cellStyle name="쉼표 [0] 4 22 4 7" xfId="7829"/>
    <cellStyle name="쉼표 [0] 4 22 4 7 2" xfId="20070"/>
    <cellStyle name="쉼표 [0] 4 22 4 8" xfId="13424"/>
    <cellStyle name="쉼표 [0] 4 22 5" xfId="1286"/>
    <cellStyle name="쉼표 [0] 4 22 5 2" xfId="2510"/>
    <cellStyle name="쉼표 [0] 4 22 5 2 2" xfId="3135"/>
    <cellStyle name="쉼표 [0] 4 22 5 2 2 2" xfId="7846"/>
    <cellStyle name="쉼표 [0] 4 22 5 2 2 2 2" xfId="20087"/>
    <cellStyle name="쉼표 [0] 4 22 5 2 2 3" xfId="15375"/>
    <cellStyle name="쉼표 [0] 4 22 5 2 3" xfId="5175"/>
    <cellStyle name="쉼표 [0] 4 22 5 2 3 2" xfId="7847"/>
    <cellStyle name="쉼표 [0] 4 22 5 2 3 2 2" xfId="20088"/>
    <cellStyle name="쉼표 [0] 4 22 5 2 3 3" xfId="17415"/>
    <cellStyle name="쉼표 [0] 4 22 5 2 4" xfId="7845"/>
    <cellStyle name="쉼표 [0] 4 22 5 2 4 2" xfId="20086"/>
    <cellStyle name="쉼표 [0] 4 22 5 2 5" xfId="14750"/>
    <cellStyle name="쉼표 [0] 4 22 5 3" xfId="3134"/>
    <cellStyle name="쉼표 [0] 4 22 5 3 2" xfId="7848"/>
    <cellStyle name="쉼표 [0] 4 22 5 3 2 2" xfId="20089"/>
    <cellStyle name="쉼표 [0] 4 22 5 3 3" xfId="15374"/>
    <cellStyle name="쉼표 [0] 4 22 5 4" xfId="5174"/>
    <cellStyle name="쉼표 [0] 4 22 5 4 2" xfId="7849"/>
    <cellStyle name="쉼표 [0] 4 22 5 4 2 2" xfId="20090"/>
    <cellStyle name="쉼표 [0] 4 22 5 4 3" xfId="17414"/>
    <cellStyle name="쉼표 [0] 4 22 5 5" xfId="7844"/>
    <cellStyle name="쉼표 [0] 4 22 5 5 2" xfId="20085"/>
    <cellStyle name="쉼표 [0] 4 22 5 6" xfId="13526"/>
    <cellStyle name="쉼표 [0] 4 22 6" xfId="1694"/>
    <cellStyle name="쉼표 [0] 4 22 6 2" xfId="3136"/>
    <cellStyle name="쉼표 [0] 4 22 6 2 2" xfId="7851"/>
    <cellStyle name="쉼표 [0] 4 22 6 2 2 2" xfId="20092"/>
    <cellStyle name="쉼표 [0] 4 22 6 2 3" xfId="15376"/>
    <cellStyle name="쉼표 [0] 4 22 6 3" xfId="5176"/>
    <cellStyle name="쉼표 [0] 4 22 6 3 2" xfId="7852"/>
    <cellStyle name="쉼표 [0] 4 22 6 3 2 2" xfId="20093"/>
    <cellStyle name="쉼표 [0] 4 22 6 3 3" xfId="17416"/>
    <cellStyle name="쉼표 [0] 4 22 6 4" xfId="7850"/>
    <cellStyle name="쉼표 [0] 4 22 6 4 2" xfId="20091"/>
    <cellStyle name="쉼표 [0] 4 22 6 5" xfId="13934"/>
    <cellStyle name="쉼표 [0] 4 22 7" xfId="2102"/>
    <cellStyle name="쉼표 [0] 4 22 7 2" xfId="3137"/>
    <cellStyle name="쉼표 [0] 4 22 7 2 2" xfId="7854"/>
    <cellStyle name="쉼표 [0] 4 22 7 2 2 2" xfId="20095"/>
    <cellStyle name="쉼표 [0] 4 22 7 2 3" xfId="15377"/>
    <cellStyle name="쉼표 [0] 4 22 7 3" xfId="5177"/>
    <cellStyle name="쉼표 [0] 4 22 7 3 2" xfId="7855"/>
    <cellStyle name="쉼표 [0] 4 22 7 3 2 2" xfId="20096"/>
    <cellStyle name="쉼표 [0] 4 22 7 3 3" xfId="17417"/>
    <cellStyle name="쉼표 [0] 4 22 7 4" xfId="7853"/>
    <cellStyle name="쉼표 [0] 4 22 7 4 2" xfId="20094"/>
    <cellStyle name="쉼표 [0] 4 22 7 5" xfId="14342"/>
    <cellStyle name="쉼표 [0] 4 22 8" xfId="3118"/>
    <cellStyle name="쉼표 [0] 4 22 8 2" xfId="7856"/>
    <cellStyle name="쉼표 [0] 4 22 8 2 2" xfId="20097"/>
    <cellStyle name="쉼표 [0] 4 22 8 3" xfId="15358"/>
    <cellStyle name="쉼표 [0] 4 22 9" xfId="5158"/>
    <cellStyle name="쉼표 [0] 4 22 9 2" xfId="7857"/>
    <cellStyle name="쉼표 [0] 4 22 9 2 2" xfId="20098"/>
    <cellStyle name="쉼표 [0] 4 22 9 3" xfId="17398"/>
    <cellStyle name="쉼표 [0] 4 23" xfId="880"/>
    <cellStyle name="쉼표 [0] 4 23 2" xfId="1290"/>
    <cellStyle name="쉼표 [0] 4 23 2 2" xfId="2514"/>
    <cellStyle name="쉼표 [0] 4 23 2 2 2" xfId="3140"/>
    <cellStyle name="쉼표 [0] 4 23 2 2 2 2" xfId="7861"/>
    <cellStyle name="쉼표 [0] 4 23 2 2 2 2 2" xfId="20102"/>
    <cellStyle name="쉼표 [0] 4 23 2 2 2 3" xfId="15380"/>
    <cellStyle name="쉼표 [0] 4 23 2 2 3" xfId="5180"/>
    <cellStyle name="쉼표 [0] 4 23 2 2 3 2" xfId="7862"/>
    <cellStyle name="쉼표 [0] 4 23 2 2 3 2 2" xfId="20103"/>
    <cellStyle name="쉼표 [0] 4 23 2 2 3 3" xfId="17420"/>
    <cellStyle name="쉼표 [0] 4 23 2 2 4" xfId="7860"/>
    <cellStyle name="쉼표 [0] 4 23 2 2 4 2" xfId="20101"/>
    <cellStyle name="쉼표 [0] 4 23 2 2 5" xfId="14754"/>
    <cellStyle name="쉼표 [0] 4 23 2 3" xfId="3139"/>
    <cellStyle name="쉼표 [0] 4 23 2 3 2" xfId="7863"/>
    <cellStyle name="쉼표 [0] 4 23 2 3 2 2" xfId="20104"/>
    <cellStyle name="쉼표 [0] 4 23 2 3 3" xfId="15379"/>
    <cellStyle name="쉼표 [0] 4 23 2 4" xfId="5179"/>
    <cellStyle name="쉼표 [0] 4 23 2 4 2" xfId="7864"/>
    <cellStyle name="쉼표 [0] 4 23 2 4 2 2" xfId="20105"/>
    <cellStyle name="쉼표 [0] 4 23 2 4 3" xfId="17419"/>
    <cellStyle name="쉼표 [0] 4 23 2 5" xfId="7859"/>
    <cellStyle name="쉼표 [0] 4 23 2 5 2" xfId="20100"/>
    <cellStyle name="쉼표 [0] 4 23 2 6" xfId="13530"/>
    <cellStyle name="쉼표 [0] 4 23 3" xfId="1698"/>
    <cellStyle name="쉼표 [0] 4 23 3 2" xfId="3141"/>
    <cellStyle name="쉼표 [0] 4 23 3 2 2" xfId="7866"/>
    <cellStyle name="쉼표 [0] 4 23 3 2 2 2" xfId="20107"/>
    <cellStyle name="쉼표 [0] 4 23 3 2 3" xfId="15381"/>
    <cellStyle name="쉼표 [0] 4 23 3 3" xfId="5181"/>
    <cellStyle name="쉼표 [0] 4 23 3 3 2" xfId="7867"/>
    <cellStyle name="쉼표 [0] 4 23 3 3 2 2" xfId="20108"/>
    <cellStyle name="쉼표 [0] 4 23 3 3 3" xfId="17421"/>
    <cellStyle name="쉼표 [0] 4 23 3 4" xfId="7865"/>
    <cellStyle name="쉼표 [0] 4 23 3 4 2" xfId="20106"/>
    <cellStyle name="쉼표 [0] 4 23 3 5" xfId="13938"/>
    <cellStyle name="쉼표 [0] 4 23 4" xfId="2106"/>
    <cellStyle name="쉼표 [0] 4 23 4 2" xfId="3142"/>
    <cellStyle name="쉼표 [0] 4 23 4 2 2" xfId="7869"/>
    <cellStyle name="쉼표 [0] 4 23 4 2 2 2" xfId="20110"/>
    <cellStyle name="쉼표 [0] 4 23 4 2 3" xfId="15382"/>
    <cellStyle name="쉼표 [0] 4 23 4 3" xfId="5182"/>
    <cellStyle name="쉼표 [0] 4 23 4 3 2" xfId="7870"/>
    <cellStyle name="쉼표 [0] 4 23 4 3 2 2" xfId="20111"/>
    <cellStyle name="쉼표 [0] 4 23 4 3 3" xfId="17422"/>
    <cellStyle name="쉼표 [0] 4 23 4 4" xfId="7868"/>
    <cellStyle name="쉼표 [0] 4 23 4 4 2" xfId="20109"/>
    <cellStyle name="쉼표 [0] 4 23 4 5" xfId="14346"/>
    <cellStyle name="쉼표 [0] 4 23 5" xfId="3138"/>
    <cellStyle name="쉼표 [0] 4 23 5 2" xfId="7871"/>
    <cellStyle name="쉼표 [0] 4 23 5 2 2" xfId="20112"/>
    <cellStyle name="쉼표 [0] 4 23 5 3" xfId="15378"/>
    <cellStyle name="쉼표 [0] 4 23 6" xfId="5178"/>
    <cellStyle name="쉼표 [0] 4 23 6 2" xfId="7872"/>
    <cellStyle name="쉼표 [0] 4 23 6 2 2" xfId="20113"/>
    <cellStyle name="쉼표 [0] 4 23 6 3" xfId="17418"/>
    <cellStyle name="쉼표 [0] 4 23 7" xfId="7858"/>
    <cellStyle name="쉼표 [0] 4 23 7 2" xfId="20099"/>
    <cellStyle name="쉼표 [0] 4 23 8" xfId="13122"/>
    <cellStyle name="쉼표 [0] 4 24" xfId="982"/>
    <cellStyle name="쉼표 [0] 4 24 2" xfId="1392"/>
    <cellStyle name="쉼표 [0] 4 24 2 2" xfId="2616"/>
    <cellStyle name="쉼표 [0] 4 24 2 2 2" xfId="3145"/>
    <cellStyle name="쉼표 [0] 4 24 2 2 2 2" xfId="7876"/>
    <cellStyle name="쉼표 [0] 4 24 2 2 2 2 2" xfId="20117"/>
    <cellStyle name="쉼표 [0] 4 24 2 2 2 3" xfId="15385"/>
    <cellStyle name="쉼표 [0] 4 24 2 2 3" xfId="5185"/>
    <cellStyle name="쉼표 [0] 4 24 2 2 3 2" xfId="7877"/>
    <cellStyle name="쉼표 [0] 4 24 2 2 3 2 2" xfId="20118"/>
    <cellStyle name="쉼표 [0] 4 24 2 2 3 3" xfId="17425"/>
    <cellStyle name="쉼표 [0] 4 24 2 2 4" xfId="7875"/>
    <cellStyle name="쉼표 [0] 4 24 2 2 4 2" xfId="20116"/>
    <cellStyle name="쉼표 [0] 4 24 2 2 5" xfId="14856"/>
    <cellStyle name="쉼표 [0] 4 24 2 3" xfId="3144"/>
    <cellStyle name="쉼표 [0] 4 24 2 3 2" xfId="7878"/>
    <cellStyle name="쉼표 [0] 4 24 2 3 2 2" xfId="20119"/>
    <cellStyle name="쉼표 [0] 4 24 2 3 3" xfId="15384"/>
    <cellStyle name="쉼표 [0] 4 24 2 4" xfId="5184"/>
    <cellStyle name="쉼표 [0] 4 24 2 4 2" xfId="7879"/>
    <cellStyle name="쉼표 [0] 4 24 2 4 2 2" xfId="20120"/>
    <cellStyle name="쉼표 [0] 4 24 2 4 3" xfId="17424"/>
    <cellStyle name="쉼표 [0] 4 24 2 5" xfId="7874"/>
    <cellStyle name="쉼표 [0] 4 24 2 5 2" xfId="20115"/>
    <cellStyle name="쉼표 [0] 4 24 2 6" xfId="13632"/>
    <cellStyle name="쉼표 [0] 4 24 3" xfId="1800"/>
    <cellStyle name="쉼표 [0] 4 24 3 2" xfId="3146"/>
    <cellStyle name="쉼표 [0] 4 24 3 2 2" xfId="7881"/>
    <cellStyle name="쉼표 [0] 4 24 3 2 2 2" xfId="20122"/>
    <cellStyle name="쉼표 [0] 4 24 3 2 3" xfId="15386"/>
    <cellStyle name="쉼표 [0] 4 24 3 3" xfId="5186"/>
    <cellStyle name="쉼표 [0] 4 24 3 3 2" xfId="7882"/>
    <cellStyle name="쉼표 [0] 4 24 3 3 2 2" xfId="20123"/>
    <cellStyle name="쉼표 [0] 4 24 3 3 3" xfId="17426"/>
    <cellStyle name="쉼표 [0] 4 24 3 4" xfId="7880"/>
    <cellStyle name="쉼표 [0] 4 24 3 4 2" xfId="20121"/>
    <cellStyle name="쉼표 [0] 4 24 3 5" xfId="14040"/>
    <cellStyle name="쉼표 [0] 4 24 4" xfId="2208"/>
    <cellStyle name="쉼표 [0] 4 24 4 2" xfId="3147"/>
    <cellStyle name="쉼표 [0] 4 24 4 2 2" xfId="7884"/>
    <cellStyle name="쉼표 [0] 4 24 4 2 2 2" xfId="20125"/>
    <cellStyle name="쉼표 [0] 4 24 4 2 3" xfId="15387"/>
    <cellStyle name="쉼표 [0] 4 24 4 3" xfId="5187"/>
    <cellStyle name="쉼표 [0] 4 24 4 3 2" xfId="7885"/>
    <cellStyle name="쉼표 [0] 4 24 4 3 2 2" xfId="20126"/>
    <cellStyle name="쉼표 [0] 4 24 4 3 3" xfId="17427"/>
    <cellStyle name="쉼표 [0] 4 24 4 4" xfId="7883"/>
    <cellStyle name="쉼표 [0] 4 24 4 4 2" xfId="20124"/>
    <cellStyle name="쉼표 [0] 4 24 4 5" xfId="14448"/>
    <cellStyle name="쉼표 [0] 4 24 5" xfId="3143"/>
    <cellStyle name="쉼표 [0] 4 24 5 2" xfId="7886"/>
    <cellStyle name="쉼표 [0] 4 24 5 2 2" xfId="20127"/>
    <cellStyle name="쉼표 [0] 4 24 5 3" xfId="15383"/>
    <cellStyle name="쉼표 [0] 4 24 6" xfId="5183"/>
    <cellStyle name="쉼표 [0] 4 24 6 2" xfId="7887"/>
    <cellStyle name="쉼표 [0] 4 24 6 2 2" xfId="20128"/>
    <cellStyle name="쉼표 [0] 4 24 6 3" xfId="17423"/>
    <cellStyle name="쉼표 [0] 4 24 7" xfId="7873"/>
    <cellStyle name="쉼표 [0] 4 24 7 2" xfId="20114"/>
    <cellStyle name="쉼표 [0] 4 24 8" xfId="13224"/>
    <cellStyle name="쉼표 [0] 4 25" xfId="1085"/>
    <cellStyle name="쉼표 [0] 4 25 2" xfId="1494"/>
    <cellStyle name="쉼표 [0] 4 25 2 2" xfId="2718"/>
    <cellStyle name="쉼표 [0] 4 25 2 2 2" xfId="3150"/>
    <cellStyle name="쉼표 [0] 4 25 2 2 2 2" xfId="7891"/>
    <cellStyle name="쉼표 [0] 4 25 2 2 2 2 2" xfId="20132"/>
    <cellStyle name="쉼표 [0] 4 25 2 2 2 3" xfId="15390"/>
    <cellStyle name="쉼표 [0] 4 25 2 2 3" xfId="5190"/>
    <cellStyle name="쉼표 [0] 4 25 2 2 3 2" xfId="7892"/>
    <cellStyle name="쉼표 [0] 4 25 2 2 3 2 2" xfId="20133"/>
    <cellStyle name="쉼표 [0] 4 25 2 2 3 3" xfId="17430"/>
    <cellStyle name="쉼표 [0] 4 25 2 2 4" xfId="7890"/>
    <cellStyle name="쉼표 [0] 4 25 2 2 4 2" xfId="20131"/>
    <cellStyle name="쉼표 [0] 4 25 2 2 5" xfId="14958"/>
    <cellStyle name="쉼표 [0] 4 25 2 3" xfId="3149"/>
    <cellStyle name="쉼표 [0] 4 25 2 3 2" xfId="7893"/>
    <cellStyle name="쉼표 [0] 4 25 2 3 2 2" xfId="20134"/>
    <cellStyle name="쉼표 [0] 4 25 2 3 3" xfId="15389"/>
    <cellStyle name="쉼표 [0] 4 25 2 4" xfId="5189"/>
    <cellStyle name="쉼표 [0] 4 25 2 4 2" xfId="7894"/>
    <cellStyle name="쉼표 [0] 4 25 2 4 2 2" xfId="20135"/>
    <cellStyle name="쉼표 [0] 4 25 2 4 3" xfId="17429"/>
    <cellStyle name="쉼표 [0] 4 25 2 5" xfId="7889"/>
    <cellStyle name="쉼표 [0] 4 25 2 5 2" xfId="20130"/>
    <cellStyle name="쉼표 [0] 4 25 2 6" xfId="13734"/>
    <cellStyle name="쉼표 [0] 4 25 3" xfId="1902"/>
    <cellStyle name="쉼표 [0] 4 25 3 2" xfId="3151"/>
    <cellStyle name="쉼표 [0] 4 25 3 2 2" xfId="7896"/>
    <cellStyle name="쉼표 [0] 4 25 3 2 2 2" xfId="20137"/>
    <cellStyle name="쉼표 [0] 4 25 3 2 3" xfId="15391"/>
    <cellStyle name="쉼표 [0] 4 25 3 3" xfId="5191"/>
    <cellStyle name="쉼표 [0] 4 25 3 3 2" xfId="7897"/>
    <cellStyle name="쉼표 [0] 4 25 3 3 2 2" xfId="20138"/>
    <cellStyle name="쉼표 [0] 4 25 3 3 3" xfId="17431"/>
    <cellStyle name="쉼표 [0] 4 25 3 4" xfId="7895"/>
    <cellStyle name="쉼표 [0] 4 25 3 4 2" xfId="20136"/>
    <cellStyle name="쉼표 [0] 4 25 3 5" xfId="14142"/>
    <cellStyle name="쉼표 [0] 4 25 4" xfId="2310"/>
    <cellStyle name="쉼표 [0] 4 25 4 2" xfId="3152"/>
    <cellStyle name="쉼표 [0] 4 25 4 2 2" xfId="7899"/>
    <cellStyle name="쉼표 [0] 4 25 4 2 2 2" xfId="20140"/>
    <cellStyle name="쉼표 [0] 4 25 4 2 3" xfId="15392"/>
    <cellStyle name="쉼표 [0] 4 25 4 3" xfId="5192"/>
    <cellStyle name="쉼표 [0] 4 25 4 3 2" xfId="7900"/>
    <cellStyle name="쉼표 [0] 4 25 4 3 2 2" xfId="20141"/>
    <cellStyle name="쉼표 [0] 4 25 4 3 3" xfId="17432"/>
    <cellStyle name="쉼표 [0] 4 25 4 4" xfId="7898"/>
    <cellStyle name="쉼표 [0] 4 25 4 4 2" xfId="20139"/>
    <cellStyle name="쉼표 [0] 4 25 4 5" xfId="14550"/>
    <cellStyle name="쉼표 [0] 4 25 5" xfId="3148"/>
    <cellStyle name="쉼표 [0] 4 25 5 2" xfId="7901"/>
    <cellStyle name="쉼표 [0] 4 25 5 2 2" xfId="20142"/>
    <cellStyle name="쉼표 [0] 4 25 5 3" xfId="15388"/>
    <cellStyle name="쉼표 [0] 4 25 6" xfId="5188"/>
    <cellStyle name="쉼표 [0] 4 25 6 2" xfId="7902"/>
    <cellStyle name="쉼표 [0] 4 25 6 2 2" xfId="20143"/>
    <cellStyle name="쉼표 [0] 4 25 6 3" xfId="17428"/>
    <cellStyle name="쉼표 [0] 4 25 7" xfId="7888"/>
    <cellStyle name="쉼표 [0] 4 25 7 2" xfId="20129"/>
    <cellStyle name="쉼표 [0] 4 25 8" xfId="13326"/>
    <cellStyle name="쉼표 [0] 4 26" xfId="1188"/>
    <cellStyle name="쉼표 [0] 4 26 2" xfId="2412"/>
    <cellStyle name="쉼표 [0] 4 26 2 2" xfId="3154"/>
    <cellStyle name="쉼표 [0] 4 26 2 2 2" xfId="7905"/>
    <cellStyle name="쉼표 [0] 4 26 2 2 2 2" xfId="20146"/>
    <cellStyle name="쉼표 [0] 4 26 2 2 3" xfId="15394"/>
    <cellStyle name="쉼표 [0] 4 26 2 3" xfId="5194"/>
    <cellStyle name="쉼표 [0] 4 26 2 3 2" xfId="7906"/>
    <cellStyle name="쉼표 [0] 4 26 2 3 2 2" xfId="20147"/>
    <cellStyle name="쉼표 [0] 4 26 2 3 3" xfId="17434"/>
    <cellStyle name="쉼표 [0] 4 26 2 4" xfId="7904"/>
    <cellStyle name="쉼표 [0] 4 26 2 4 2" xfId="20145"/>
    <cellStyle name="쉼표 [0] 4 26 2 5" xfId="14652"/>
    <cellStyle name="쉼표 [0] 4 26 3" xfId="3153"/>
    <cellStyle name="쉼표 [0] 4 26 3 2" xfId="7907"/>
    <cellStyle name="쉼표 [0] 4 26 3 2 2" xfId="20148"/>
    <cellStyle name="쉼표 [0] 4 26 3 3" xfId="15393"/>
    <cellStyle name="쉼표 [0] 4 26 4" xfId="5193"/>
    <cellStyle name="쉼표 [0] 4 26 4 2" xfId="7908"/>
    <cellStyle name="쉼표 [0] 4 26 4 2 2" xfId="20149"/>
    <cellStyle name="쉼표 [0] 4 26 4 3" xfId="17433"/>
    <cellStyle name="쉼표 [0] 4 26 5" xfId="7903"/>
    <cellStyle name="쉼표 [0] 4 26 5 2" xfId="20144"/>
    <cellStyle name="쉼표 [0] 4 26 6" xfId="13428"/>
    <cellStyle name="쉼표 [0] 4 27" xfId="1596"/>
    <cellStyle name="쉼표 [0] 4 27 2" xfId="3155"/>
    <cellStyle name="쉼표 [0] 4 27 2 2" xfId="7910"/>
    <cellStyle name="쉼표 [0] 4 27 2 2 2" xfId="20151"/>
    <cellStyle name="쉼표 [0] 4 27 2 3" xfId="15395"/>
    <cellStyle name="쉼표 [0] 4 27 3" xfId="5195"/>
    <cellStyle name="쉼표 [0] 4 27 3 2" xfId="7911"/>
    <cellStyle name="쉼표 [0] 4 27 3 2 2" xfId="20152"/>
    <cellStyle name="쉼표 [0] 4 27 3 3" xfId="17435"/>
    <cellStyle name="쉼표 [0] 4 27 4" xfId="7909"/>
    <cellStyle name="쉼표 [0] 4 27 4 2" xfId="20150"/>
    <cellStyle name="쉼표 [0] 4 27 5" xfId="13836"/>
    <cellStyle name="쉼표 [0] 4 28" xfId="2004"/>
    <cellStyle name="쉼표 [0] 4 28 2" xfId="3156"/>
    <cellStyle name="쉼표 [0] 4 28 2 2" xfId="7913"/>
    <cellStyle name="쉼표 [0] 4 28 2 2 2" xfId="20154"/>
    <cellStyle name="쉼표 [0] 4 28 2 3" xfId="15396"/>
    <cellStyle name="쉼표 [0] 4 28 3" xfId="5196"/>
    <cellStyle name="쉼표 [0] 4 28 3 2" xfId="7914"/>
    <cellStyle name="쉼표 [0] 4 28 3 2 2" xfId="20155"/>
    <cellStyle name="쉼표 [0] 4 28 3 3" xfId="17436"/>
    <cellStyle name="쉼표 [0] 4 28 4" xfId="7912"/>
    <cellStyle name="쉼표 [0] 4 28 4 2" xfId="20153"/>
    <cellStyle name="쉼표 [0] 4 28 5" xfId="14244"/>
    <cellStyle name="쉼표 [0] 4 29" xfId="2817"/>
    <cellStyle name="쉼표 [0] 4 29 2" xfId="7915"/>
    <cellStyle name="쉼표 [0] 4 29 2 2" xfId="20156"/>
    <cellStyle name="쉼표 [0] 4 29 3" xfId="15057"/>
    <cellStyle name="쉼표 [0] 4 3" xfId="461"/>
    <cellStyle name="쉼표 [0] 4 3 2" xfId="692"/>
    <cellStyle name="쉼표 [0] 4 30" xfId="4857"/>
    <cellStyle name="쉼표 [0] 4 30 2" xfId="7916"/>
    <cellStyle name="쉼표 [0] 4 30 2 2" xfId="20157"/>
    <cellStyle name="쉼표 [0] 4 30 3" xfId="17097"/>
    <cellStyle name="쉼표 [0] 4 31" xfId="6897"/>
    <cellStyle name="쉼표 [0] 4 31 2" xfId="19138"/>
    <cellStyle name="쉼표 [0] 4 32" xfId="13020"/>
    <cellStyle name="쉼표 [0] 4 4" xfId="462"/>
    <cellStyle name="쉼표 [0] 4 4 2" xfId="693"/>
    <cellStyle name="쉼표 [0] 4 5" xfId="463"/>
    <cellStyle name="쉼표 [0] 4 5 2" xfId="694"/>
    <cellStyle name="쉼표 [0] 4 6" xfId="464"/>
    <cellStyle name="쉼표 [0] 4 6 2" xfId="695"/>
    <cellStyle name="쉼표 [0] 4 7" xfId="465"/>
    <cellStyle name="쉼표 [0] 4 7 2" xfId="696"/>
    <cellStyle name="쉼표 [0] 4 8" xfId="466"/>
    <cellStyle name="쉼표 [0] 4 8 2" xfId="697"/>
    <cellStyle name="쉼표 [0] 4 9" xfId="467"/>
    <cellStyle name="쉼표 [0] 4 9 2" xfId="698"/>
    <cellStyle name="쉼표 [0] 5" xfId="793"/>
    <cellStyle name="쉼표 [0] 6 2" xfId="468"/>
    <cellStyle name="쉼표 [0] 6 2 2" xfId="699"/>
    <cellStyle name="좋음" xfId="1081" builtinId="26"/>
    <cellStyle name="통화 2" xfId="469"/>
    <cellStyle name="통화 2 2" xfId="700"/>
    <cellStyle name="통화 3" xfId="470"/>
    <cellStyle name="통화 3 2" xfId="701"/>
    <cellStyle name="표준" xfId="0" builtinId="0"/>
    <cellStyle name="표준 10" xfId="757"/>
    <cellStyle name="표준 10 2" xfId="471"/>
    <cellStyle name="표준 10 3" xfId="472"/>
    <cellStyle name="표준 11" xfId="758"/>
    <cellStyle name="표준 11 2" xfId="473"/>
    <cellStyle name="표준 11 3" xfId="474"/>
    <cellStyle name="표준 12" xfId="759"/>
    <cellStyle name="표준 12 10" xfId="475"/>
    <cellStyle name="표준 12 11" xfId="476"/>
    <cellStyle name="표준 12 12" xfId="477"/>
    <cellStyle name="표준 12 13" xfId="478"/>
    <cellStyle name="표준 12 14" xfId="479"/>
    <cellStyle name="표준 12 15" xfId="480"/>
    <cellStyle name="표준 12 16" xfId="481"/>
    <cellStyle name="표준 12 17" xfId="482"/>
    <cellStyle name="표준 12 18" xfId="483"/>
    <cellStyle name="표준 12 19" xfId="484"/>
    <cellStyle name="표준 12 2" xfId="485"/>
    <cellStyle name="표준 12 20" xfId="486"/>
    <cellStyle name="표준 12 3" xfId="487"/>
    <cellStyle name="표준 12 4" xfId="488"/>
    <cellStyle name="표준 12 5" xfId="489"/>
    <cellStyle name="표준 12 6" xfId="490"/>
    <cellStyle name="표준 12 7" xfId="491"/>
    <cellStyle name="표준 12 8" xfId="492"/>
    <cellStyle name="표준 12 9" xfId="493"/>
    <cellStyle name="표준 13" xfId="760"/>
    <cellStyle name="표준 13 10" xfId="494"/>
    <cellStyle name="표준 13 11" xfId="495"/>
    <cellStyle name="표준 13 12" xfId="496"/>
    <cellStyle name="표준 13 13" xfId="497"/>
    <cellStyle name="표준 13 14" xfId="498"/>
    <cellStyle name="표준 13 15" xfId="499"/>
    <cellStyle name="표준 13 16" xfId="500"/>
    <cellStyle name="표준 13 17" xfId="501"/>
    <cellStyle name="표준 13 18" xfId="502"/>
    <cellStyle name="표준 13 19" xfId="503"/>
    <cellStyle name="표준 13 2" xfId="504"/>
    <cellStyle name="표준 13 20" xfId="505"/>
    <cellStyle name="표준 13 21" xfId="506"/>
    <cellStyle name="표준 13 3" xfId="507"/>
    <cellStyle name="표준 13 4" xfId="508"/>
    <cellStyle name="표준 13 5" xfId="509"/>
    <cellStyle name="표준 13 6" xfId="510"/>
    <cellStyle name="표준 13 7" xfId="511"/>
    <cellStyle name="표준 13 8" xfId="512"/>
    <cellStyle name="표준 13 9" xfId="513"/>
    <cellStyle name="표준 14" xfId="761"/>
    <cellStyle name="표준 14 2" xfId="514"/>
    <cellStyle name="표준 14 3" xfId="515"/>
    <cellStyle name="표준 15" xfId="762"/>
    <cellStyle name="표준 15 10" xfId="516"/>
    <cellStyle name="표준 15 11" xfId="517"/>
    <cellStyle name="표준 15 12" xfId="518"/>
    <cellStyle name="표준 15 13" xfId="519"/>
    <cellStyle name="표준 15 14" xfId="520"/>
    <cellStyle name="표준 15 15" xfId="521"/>
    <cellStyle name="표준 15 16" xfId="522"/>
    <cellStyle name="표준 15 17" xfId="523"/>
    <cellStyle name="표준 15 18" xfId="524"/>
    <cellStyle name="표준 15 19" xfId="525"/>
    <cellStyle name="표준 15 2" xfId="526"/>
    <cellStyle name="표준 15 20" xfId="527"/>
    <cellStyle name="표준 15 21" xfId="528"/>
    <cellStyle name="표준 15 3" xfId="529"/>
    <cellStyle name="표준 15 4" xfId="530"/>
    <cellStyle name="표준 15 5" xfId="531"/>
    <cellStyle name="표준 15 6" xfId="532"/>
    <cellStyle name="표준 15 7" xfId="533"/>
    <cellStyle name="표준 15 8" xfId="534"/>
    <cellStyle name="표준 15 9" xfId="535"/>
    <cellStyle name="표준 16" xfId="770"/>
    <cellStyle name="표준 16 10" xfId="1185"/>
    <cellStyle name="표준 16 10 2" xfId="2409"/>
    <cellStyle name="표준 16 10 2 2" xfId="3159"/>
    <cellStyle name="표준 16 10 2 2 2" xfId="7920"/>
    <cellStyle name="표준 16 10 2 2 2 2" xfId="20161"/>
    <cellStyle name="표준 16 10 2 2 3" xfId="15399"/>
    <cellStyle name="표준 16 10 2 3" xfId="5199"/>
    <cellStyle name="표준 16 10 2 3 2" xfId="7921"/>
    <cellStyle name="표준 16 10 2 3 2 2" xfId="20162"/>
    <cellStyle name="표준 16 10 2 3 3" xfId="17439"/>
    <cellStyle name="표준 16 10 2 4" xfId="7919"/>
    <cellStyle name="표준 16 10 2 4 2" xfId="20160"/>
    <cellStyle name="표준 16 10 2 5" xfId="14649"/>
    <cellStyle name="표준 16 10 3" xfId="3158"/>
    <cellStyle name="표준 16 10 3 2" xfId="7922"/>
    <cellStyle name="표준 16 10 3 2 2" xfId="20163"/>
    <cellStyle name="표준 16 10 3 3" xfId="15398"/>
    <cellStyle name="표준 16 10 4" xfId="5198"/>
    <cellStyle name="표준 16 10 4 2" xfId="7923"/>
    <cellStyle name="표준 16 10 4 2 2" xfId="20164"/>
    <cellStyle name="표준 16 10 4 3" xfId="17438"/>
    <cellStyle name="표준 16 10 5" xfId="7918"/>
    <cellStyle name="표준 16 10 5 2" xfId="20159"/>
    <cellStyle name="표준 16 10 6" xfId="13425"/>
    <cellStyle name="표준 16 11" xfId="1593"/>
    <cellStyle name="표준 16 11 2" xfId="3160"/>
    <cellStyle name="표준 16 11 2 2" xfId="7925"/>
    <cellStyle name="표준 16 11 2 2 2" xfId="20166"/>
    <cellStyle name="표준 16 11 2 3" xfId="15400"/>
    <cellStyle name="표준 16 11 3" xfId="5200"/>
    <cellStyle name="표준 16 11 3 2" xfId="7926"/>
    <cellStyle name="표준 16 11 3 2 2" xfId="20167"/>
    <cellStyle name="표준 16 11 3 3" xfId="17440"/>
    <cellStyle name="표준 16 11 4" xfId="7924"/>
    <cellStyle name="표준 16 11 4 2" xfId="20165"/>
    <cellStyle name="표준 16 11 5" xfId="13833"/>
    <cellStyle name="표준 16 12" xfId="2001"/>
    <cellStyle name="표준 16 12 2" xfId="3161"/>
    <cellStyle name="표준 16 12 2 2" xfId="7928"/>
    <cellStyle name="표준 16 12 2 2 2" xfId="20169"/>
    <cellStyle name="표준 16 12 2 3" xfId="15401"/>
    <cellStyle name="표준 16 12 3" xfId="5201"/>
    <cellStyle name="표준 16 12 3 2" xfId="7929"/>
    <cellStyle name="표준 16 12 3 2 2" xfId="20170"/>
    <cellStyle name="표준 16 12 3 3" xfId="17441"/>
    <cellStyle name="표준 16 12 4" xfId="7927"/>
    <cellStyle name="표준 16 12 4 2" xfId="20168"/>
    <cellStyle name="표준 16 12 5" xfId="14241"/>
    <cellStyle name="표준 16 13" xfId="3157"/>
    <cellStyle name="표준 16 13 2" xfId="7930"/>
    <cellStyle name="표준 16 13 2 2" xfId="20171"/>
    <cellStyle name="표준 16 13 3" xfId="15397"/>
    <cellStyle name="표준 16 14" xfId="5197"/>
    <cellStyle name="표준 16 14 2" xfId="7931"/>
    <cellStyle name="표준 16 14 2 2" xfId="20172"/>
    <cellStyle name="표준 16 14 3" xfId="17437"/>
    <cellStyle name="표준 16 15" xfId="7917"/>
    <cellStyle name="표준 16 15 2" xfId="20158"/>
    <cellStyle name="표준 16 16" xfId="13017"/>
    <cellStyle name="표준 16 2" xfId="776"/>
    <cellStyle name="표준 16 2 10" xfId="1597"/>
    <cellStyle name="표준 16 2 10 2" xfId="3163"/>
    <cellStyle name="표준 16 2 10 2 2" xfId="7934"/>
    <cellStyle name="표준 16 2 10 2 2 2" xfId="20175"/>
    <cellStyle name="표준 16 2 10 2 3" xfId="15403"/>
    <cellStyle name="표준 16 2 10 3" xfId="5203"/>
    <cellStyle name="표준 16 2 10 3 2" xfId="7935"/>
    <cellStyle name="표준 16 2 10 3 2 2" xfId="20176"/>
    <cellStyle name="표준 16 2 10 3 3" xfId="17443"/>
    <cellStyle name="표준 16 2 10 4" xfId="7933"/>
    <cellStyle name="표준 16 2 10 4 2" xfId="20174"/>
    <cellStyle name="표준 16 2 10 5" xfId="13837"/>
    <cellStyle name="표준 16 2 11" xfId="2005"/>
    <cellStyle name="표준 16 2 11 2" xfId="3164"/>
    <cellStyle name="표준 16 2 11 2 2" xfId="7937"/>
    <cellStyle name="표준 16 2 11 2 2 2" xfId="20178"/>
    <cellStyle name="표준 16 2 11 2 3" xfId="15404"/>
    <cellStyle name="표준 16 2 11 3" xfId="5204"/>
    <cellStyle name="표준 16 2 11 3 2" xfId="7938"/>
    <cellStyle name="표준 16 2 11 3 2 2" xfId="20179"/>
    <cellStyle name="표준 16 2 11 3 3" xfId="17444"/>
    <cellStyle name="표준 16 2 11 4" xfId="7936"/>
    <cellStyle name="표준 16 2 11 4 2" xfId="20177"/>
    <cellStyle name="표준 16 2 11 5" xfId="14245"/>
    <cellStyle name="표준 16 2 12" xfId="3162"/>
    <cellStyle name="표준 16 2 12 2" xfId="7939"/>
    <cellStyle name="표준 16 2 12 2 2" xfId="20180"/>
    <cellStyle name="표준 16 2 12 3" xfId="15402"/>
    <cellStyle name="표준 16 2 13" xfId="5202"/>
    <cellStyle name="표준 16 2 13 2" xfId="7940"/>
    <cellStyle name="표준 16 2 13 2 2" xfId="20181"/>
    <cellStyle name="표준 16 2 13 3" xfId="17442"/>
    <cellStyle name="표준 16 2 14" xfId="7932"/>
    <cellStyle name="표준 16 2 14 2" xfId="20173"/>
    <cellStyle name="표준 16 2 15" xfId="13021"/>
    <cellStyle name="표준 16 2 2" xfId="782"/>
    <cellStyle name="표준 16 2 2 10" xfId="2011"/>
    <cellStyle name="표준 16 2 2 10 2" xfId="3166"/>
    <cellStyle name="표준 16 2 2 10 2 2" xfId="7943"/>
    <cellStyle name="표준 16 2 2 10 2 2 2" xfId="20184"/>
    <cellStyle name="표준 16 2 2 10 2 3" xfId="15406"/>
    <cellStyle name="표준 16 2 2 10 3" xfId="5206"/>
    <cellStyle name="표준 16 2 2 10 3 2" xfId="7944"/>
    <cellStyle name="표준 16 2 2 10 3 2 2" xfId="20185"/>
    <cellStyle name="표준 16 2 2 10 3 3" xfId="17446"/>
    <cellStyle name="표준 16 2 2 10 4" xfId="7942"/>
    <cellStyle name="표준 16 2 2 10 4 2" xfId="20183"/>
    <cellStyle name="표준 16 2 2 10 5" xfId="14251"/>
    <cellStyle name="표준 16 2 2 11" xfId="3165"/>
    <cellStyle name="표준 16 2 2 11 2" xfId="7945"/>
    <cellStyle name="표준 16 2 2 11 2 2" xfId="20186"/>
    <cellStyle name="표준 16 2 2 11 3" xfId="15405"/>
    <cellStyle name="표준 16 2 2 12" xfId="5205"/>
    <cellStyle name="표준 16 2 2 12 2" xfId="7946"/>
    <cellStyle name="표준 16 2 2 12 2 2" xfId="20187"/>
    <cellStyle name="표준 16 2 2 12 3" xfId="17445"/>
    <cellStyle name="표준 16 2 2 13" xfId="7941"/>
    <cellStyle name="표준 16 2 2 13 2" xfId="20182"/>
    <cellStyle name="표준 16 2 2 14" xfId="13027"/>
    <cellStyle name="표준 16 2 2 2" xfId="798"/>
    <cellStyle name="표준 16 2 2 2 10" xfId="3167"/>
    <cellStyle name="표준 16 2 2 2 10 2" xfId="7948"/>
    <cellStyle name="표준 16 2 2 2 10 2 2" xfId="20189"/>
    <cellStyle name="표준 16 2 2 2 10 3" xfId="15407"/>
    <cellStyle name="표준 16 2 2 2 11" xfId="5207"/>
    <cellStyle name="표준 16 2 2 2 11 2" xfId="7949"/>
    <cellStyle name="표준 16 2 2 2 11 2 2" xfId="20190"/>
    <cellStyle name="표준 16 2 2 2 11 3" xfId="17447"/>
    <cellStyle name="표준 16 2 2 2 12" xfId="7947"/>
    <cellStyle name="표준 16 2 2 2 12 2" xfId="20188"/>
    <cellStyle name="표준 16 2 2 2 13" xfId="13040"/>
    <cellStyle name="표준 16 2 2 2 2" xfId="823"/>
    <cellStyle name="표준 16 2 2 2 2 10" xfId="5208"/>
    <cellStyle name="표준 16 2 2 2 2 10 2" xfId="7951"/>
    <cellStyle name="표준 16 2 2 2 2 10 2 2" xfId="20192"/>
    <cellStyle name="표준 16 2 2 2 2 10 3" xfId="17448"/>
    <cellStyle name="표준 16 2 2 2 2 11" xfId="7950"/>
    <cellStyle name="표준 16 2 2 2 2 11 2" xfId="20191"/>
    <cellStyle name="표준 16 2 2 2 2 12" xfId="13065"/>
    <cellStyle name="표준 16 2 2 2 2 2" xfId="873"/>
    <cellStyle name="표준 16 2 2 2 2 2 10" xfId="7952"/>
    <cellStyle name="표준 16 2 2 2 2 2 10 2" xfId="20193"/>
    <cellStyle name="표준 16 2 2 2 2 2 11" xfId="13115"/>
    <cellStyle name="표준 16 2 2 2 2 2 2" xfId="975"/>
    <cellStyle name="표준 16 2 2 2 2 2 2 2" xfId="1385"/>
    <cellStyle name="표준 16 2 2 2 2 2 2 2 2" xfId="2609"/>
    <cellStyle name="표준 16 2 2 2 2 2 2 2 2 2" xfId="3172"/>
    <cellStyle name="표준 16 2 2 2 2 2 2 2 2 2 2" xfId="7956"/>
    <cellStyle name="표준 16 2 2 2 2 2 2 2 2 2 2 2" xfId="20197"/>
    <cellStyle name="표준 16 2 2 2 2 2 2 2 2 2 3" xfId="15412"/>
    <cellStyle name="표준 16 2 2 2 2 2 2 2 2 3" xfId="5212"/>
    <cellStyle name="표준 16 2 2 2 2 2 2 2 2 3 2" xfId="7957"/>
    <cellStyle name="표준 16 2 2 2 2 2 2 2 2 3 2 2" xfId="20198"/>
    <cellStyle name="표준 16 2 2 2 2 2 2 2 2 3 3" xfId="17452"/>
    <cellStyle name="표준 16 2 2 2 2 2 2 2 2 4" xfId="7955"/>
    <cellStyle name="표준 16 2 2 2 2 2 2 2 2 4 2" xfId="20196"/>
    <cellStyle name="표준 16 2 2 2 2 2 2 2 2 5" xfId="14849"/>
    <cellStyle name="표준 16 2 2 2 2 2 2 2 3" xfId="3171"/>
    <cellStyle name="표준 16 2 2 2 2 2 2 2 3 2" xfId="7958"/>
    <cellStyle name="표준 16 2 2 2 2 2 2 2 3 2 2" xfId="20199"/>
    <cellStyle name="표준 16 2 2 2 2 2 2 2 3 3" xfId="15411"/>
    <cellStyle name="표준 16 2 2 2 2 2 2 2 4" xfId="5211"/>
    <cellStyle name="표준 16 2 2 2 2 2 2 2 4 2" xfId="7959"/>
    <cellStyle name="표준 16 2 2 2 2 2 2 2 4 2 2" xfId="20200"/>
    <cellStyle name="표준 16 2 2 2 2 2 2 2 4 3" xfId="17451"/>
    <cellStyle name="표준 16 2 2 2 2 2 2 2 5" xfId="7954"/>
    <cellStyle name="표준 16 2 2 2 2 2 2 2 5 2" xfId="20195"/>
    <cellStyle name="표준 16 2 2 2 2 2 2 2 6" xfId="13625"/>
    <cellStyle name="표준 16 2 2 2 2 2 2 3" xfId="1793"/>
    <cellStyle name="표준 16 2 2 2 2 2 2 3 2" xfId="3173"/>
    <cellStyle name="표준 16 2 2 2 2 2 2 3 2 2" xfId="7961"/>
    <cellStyle name="표준 16 2 2 2 2 2 2 3 2 2 2" xfId="20202"/>
    <cellStyle name="표준 16 2 2 2 2 2 2 3 2 3" xfId="15413"/>
    <cellStyle name="표준 16 2 2 2 2 2 2 3 3" xfId="5213"/>
    <cellStyle name="표준 16 2 2 2 2 2 2 3 3 2" xfId="7962"/>
    <cellStyle name="표준 16 2 2 2 2 2 2 3 3 2 2" xfId="20203"/>
    <cellStyle name="표준 16 2 2 2 2 2 2 3 3 3" xfId="17453"/>
    <cellStyle name="표준 16 2 2 2 2 2 2 3 4" xfId="7960"/>
    <cellStyle name="표준 16 2 2 2 2 2 2 3 4 2" xfId="20201"/>
    <cellStyle name="표준 16 2 2 2 2 2 2 3 5" xfId="14033"/>
    <cellStyle name="표준 16 2 2 2 2 2 2 4" xfId="2201"/>
    <cellStyle name="표준 16 2 2 2 2 2 2 4 2" xfId="3174"/>
    <cellStyle name="표준 16 2 2 2 2 2 2 4 2 2" xfId="7964"/>
    <cellStyle name="표준 16 2 2 2 2 2 2 4 2 2 2" xfId="20205"/>
    <cellStyle name="표준 16 2 2 2 2 2 2 4 2 3" xfId="15414"/>
    <cellStyle name="표준 16 2 2 2 2 2 2 4 3" xfId="5214"/>
    <cellStyle name="표준 16 2 2 2 2 2 2 4 3 2" xfId="7965"/>
    <cellStyle name="표준 16 2 2 2 2 2 2 4 3 2 2" xfId="20206"/>
    <cellStyle name="표준 16 2 2 2 2 2 2 4 3 3" xfId="17454"/>
    <cellStyle name="표준 16 2 2 2 2 2 2 4 4" xfId="7963"/>
    <cellStyle name="표준 16 2 2 2 2 2 2 4 4 2" xfId="20204"/>
    <cellStyle name="표준 16 2 2 2 2 2 2 4 5" xfId="14441"/>
    <cellStyle name="표준 16 2 2 2 2 2 2 5" xfId="3170"/>
    <cellStyle name="표준 16 2 2 2 2 2 2 5 2" xfId="7966"/>
    <cellStyle name="표준 16 2 2 2 2 2 2 5 2 2" xfId="20207"/>
    <cellStyle name="표준 16 2 2 2 2 2 2 5 3" xfId="15410"/>
    <cellStyle name="표준 16 2 2 2 2 2 2 6" xfId="5210"/>
    <cellStyle name="표준 16 2 2 2 2 2 2 6 2" xfId="7967"/>
    <cellStyle name="표준 16 2 2 2 2 2 2 6 2 2" xfId="20208"/>
    <cellStyle name="표준 16 2 2 2 2 2 2 6 3" xfId="17450"/>
    <cellStyle name="표준 16 2 2 2 2 2 2 7" xfId="7953"/>
    <cellStyle name="표준 16 2 2 2 2 2 2 7 2" xfId="20194"/>
    <cellStyle name="표준 16 2 2 2 2 2 2 8" xfId="13217"/>
    <cellStyle name="표준 16 2 2 2 2 2 3" xfId="1077"/>
    <cellStyle name="표준 16 2 2 2 2 2 3 2" xfId="1487"/>
    <cellStyle name="표준 16 2 2 2 2 2 3 2 2" xfId="2711"/>
    <cellStyle name="표준 16 2 2 2 2 2 3 2 2 2" xfId="3177"/>
    <cellStyle name="표준 16 2 2 2 2 2 3 2 2 2 2" xfId="7971"/>
    <cellStyle name="표준 16 2 2 2 2 2 3 2 2 2 2 2" xfId="20212"/>
    <cellStyle name="표준 16 2 2 2 2 2 3 2 2 2 3" xfId="15417"/>
    <cellStyle name="표준 16 2 2 2 2 2 3 2 2 3" xfId="5217"/>
    <cellStyle name="표준 16 2 2 2 2 2 3 2 2 3 2" xfId="7972"/>
    <cellStyle name="표준 16 2 2 2 2 2 3 2 2 3 2 2" xfId="20213"/>
    <cellStyle name="표준 16 2 2 2 2 2 3 2 2 3 3" xfId="17457"/>
    <cellStyle name="표준 16 2 2 2 2 2 3 2 2 4" xfId="7970"/>
    <cellStyle name="표준 16 2 2 2 2 2 3 2 2 4 2" xfId="20211"/>
    <cellStyle name="표준 16 2 2 2 2 2 3 2 2 5" xfId="14951"/>
    <cellStyle name="표준 16 2 2 2 2 2 3 2 3" xfId="3176"/>
    <cellStyle name="표준 16 2 2 2 2 2 3 2 3 2" xfId="7973"/>
    <cellStyle name="표준 16 2 2 2 2 2 3 2 3 2 2" xfId="20214"/>
    <cellStyle name="표준 16 2 2 2 2 2 3 2 3 3" xfId="15416"/>
    <cellStyle name="표준 16 2 2 2 2 2 3 2 4" xfId="5216"/>
    <cellStyle name="표준 16 2 2 2 2 2 3 2 4 2" xfId="7974"/>
    <cellStyle name="표준 16 2 2 2 2 2 3 2 4 2 2" xfId="20215"/>
    <cellStyle name="표준 16 2 2 2 2 2 3 2 4 3" xfId="17456"/>
    <cellStyle name="표준 16 2 2 2 2 2 3 2 5" xfId="7969"/>
    <cellStyle name="표준 16 2 2 2 2 2 3 2 5 2" xfId="20210"/>
    <cellStyle name="표준 16 2 2 2 2 2 3 2 6" xfId="13727"/>
    <cellStyle name="표준 16 2 2 2 2 2 3 3" xfId="1895"/>
    <cellStyle name="표준 16 2 2 2 2 2 3 3 2" xfId="3178"/>
    <cellStyle name="표준 16 2 2 2 2 2 3 3 2 2" xfId="7976"/>
    <cellStyle name="표준 16 2 2 2 2 2 3 3 2 2 2" xfId="20217"/>
    <cellStyle name="표준 16 2 2 2 2 2 3 3 2 3" xfId="15418"/>
    <cellStyle name="표준 16 2 2 2 2 2 3 3 3" xfId="5218"/>
    <cellStyle name="표준 16 2 2 2 2 2 3 3 3 2" xfId="7977"/>
    <cellStyle name="표준 16 2 2 2 2 2 3 3 3 2 2" xfId="20218"/>
    <cellStyle name="표준 16 2 2 2 2 2 3 3 3 3" xfId="17458"/>
    <cellStyle name="표준 16 2 2 2 2 2 3 3 4" xfId="7975"/>
    <cellStyle name="표준 16 2 2 2 2 2 3 3 4 2" xfId="20216"/>
    <cellStyle name="표준 16 2 2 2 2 2 3 3 5" xfId="14135"/>
    <cellStyle name="표준 16 2 2 2 2 2 3 4" xfId="2303"/>
    <cellStyle name="표준 16 2 2 2 2 2 3 4 2" xfId="3179"/>
    <cellStyle name="표준 16 2 2 2 2 2 3 4 2 2" xfId="7979"/>
    <cellStyle name="표준 16 2 2 2 2 2 3 4 2 2 2" xfId="20220"/>
    <cellStyle name="표준 16 2 2 2 2 2 3 4 2 3" xfId="15419"/>
    <cellStyle name="표준 16 2 2 2 2 2 3 4 3" xfId="5219"/>
    <cellStyle name="표준 16 2 2 2 2 2 3 4 3 2" xfId="7980"/>
    <cellStyle name="표준 16 2 2 2 2 2 3 4 3 2 2" xfId="20221"/>
    <cellStyle name="표준 16 2 2 2 2 2 3 4 3 3" xfId="17459"/>
    <cellStyle name="표준 16 2 2 2 2 2 3 4 4" xfId="7978"/>
    <cellStyle name="표준 16 2 2 2 2 2 3 4 4 2" xfId="20219"/>
    <cellStyle name="표준 16 2 2 2 2 2 3 4 5" xfId="14543"/>
    <cellStyle name="표준 16 2 2 2 2 2 3 5" xfId="3175"/>
    <cellStyle name="표준 16 2 2 2 2 2 3 5 2" xfId="7981"/>
    <cellStyle name="표준 16 2 2 2 2 2 3 5 2 2" xfId="20222"/>
    <cellStyle name="표준 16 2 2 2 2 2 3 5 3" xfId="15415"/>
    <cellStyle name="표준 16 2 2 2 2 2 3 6" xfId="5215"/>
    <cellStyle name="표준 16 2 2 2 2 2 3 6 2" xfId="7982"/>
    <cellStyle name="표준 16 2 2 2 2 2 3 6 2 2" xfId="20223"/>
    <cellStyle name="표준 16 2 2 2 2 2 3 6 3" xfId="17455"/>
    <cellStyle name="표준 16 2 2 2 2 2 3 7" xfId="7968"/>
    <cellStyle name="표준 16 2 2 2 2 2 3 7 2" xfId="20209"/>
    <cellStyle name="표준 16 2 2 2 2 2 3 8" xfId="13319"/>
    <cellStyle name="표준 16 2 2 2 2 2 4" xfId="1180"/>
    <cellStyle name="표준 16 2 2 2 2 2 4 2" xfId="1589"/>
    <cellStyle name="표준 16 2 2 2 2 2 4 2 2" xfId="2813"/>
    <cellStyle name="표준 16 2 2 2 2 2 4 2 2 2" xfId="3182"/>
    <cellStyle name="표준 16 2 2 2 2 2 4 2 2 2 2" xfId="7986"/>
    <cellStyle name="표준 16 2 2 2 2 2 4 2 2 2 2 2" xfId="20227"/>
    <cellStyle name="표준 16 2 2 2 2 2 4 2 2 2 3" xfId="15422"/>
    <cellStyle name="표준 16 2 2 2 2 2 4 2 2 3" xfId="5222"/>
    <cellStyle name="표준 16 2 2 2 2 2 4 2 2 3 2" xfId="7987"/>
    <cellStyle name="표준 16 2 2 2 2 2 4 2 2 3 2 2" xfId="20228"/>
    <cellStyle name="표준 16 2 2 2 2 2 4 2 2 3 3" xfId="17462"/>
    <cellStyle name="표준 16 2 2 2 2 2 4 2 2 4" xfId="7985"/>
    <cellStyle name="표준 16 2 2 2 2 2 4 2 2 4 2" xfId="20226"/>
    <cellStyle name="표준 16 2 2 2 2 2 4 2 2 5" xfId="15053"/>
    <cellStyle name="표준 16 2 2 2 2 2 4 2 3" xfId="3181"/>
    <cellStyle name="표준 16 2 2 2 2 2 4 2 3 2" xfId="7988"/>
    <cellStyle name="표준 16 2 2 2 2 2 4 2 3 2 2" xfId="20229"/>
    <cellStyle name="표준 16 2 2 2 2 2 4 2 3 3" xfId="15421"/>
    <cellStyle name="표준 16 2 2 2 2 2 4 2 4" xfId="5221"/>
    <cellStyle name="표준 16 2 2 2 2 2 4 2 4 2" xfId="7989"/>
    <cellStyle name="표준 16 2 2 2 2 2 4 2 4 2 2" xfId="20230"/>
    <cellStyle name="표준 16 2 2 2 2 2 4 2 4 3" xfId="17461"/>
    <cellStyle name="표준 16 2 2 2 2 2 4 2 5" xfId="7984"/>
    <cellStyle name="표준 16 2 2 2 2 2 4 2 5 2" xfId="20225"/>
    <cellStyle name="표준 16 2 2 2 2 2 4 2 6" xfId="13829"/>
    <cellStyle name="표준 16 2 2 2 2 2 4 3" xfId="1997"/>
    <cellStyle name="표준 16 2 2 2 2 2 4 3 2" xfId="3183"/>
    <cellStyle name="표준 16 2 2 2 2 2 4 3 2 2" xfId="7991"/>
    <cellStyle name="표준 16 2 2 2 2 2 4 3 2 2 2" xfId="20232"/>
    <cellStyle name="표준 16 2 2 2 2 2 4 3 2 3" xfId="15423"/>
    <cellStyle name="표준 16 2 2 2 2 2 4 3 3" xfId="5223"/>
    <cellStyle name="표준 16 2 2 2 2 2 4 3 3 2" xfId="7992"/>
    <cellStyle name="표준 16 2 2 2 2 2 4 3 3 2 2" xfId="20233"/>
    <cellStyle name="표준 16 2 2 2 2 2 4 3 3 3" xfId="17463"/>
    <cellStyle name="표준 16 2 2 2 2 2 4 3 4" xfId="7990"/>
    <cellStyle name="표준 16 2 2 2 2 2 4 3 4 2" xfId="20231"/>
    <cellStyle name="표준 16 2 2 2 2 2 4 3 5" xfId="14237"/>
    <cellStyle name="표준 16 2 2 2 2 2 4 4" xfId="2405"/>
    <cellStyle name="표준 16 2 2 2 2 2 4 4 2" xfId="3184"/>
    <cellStyle name="표준 16 2 2 2 2 2 4 4 2 2" xfId="7994"/>
    <cellStyle name="표준 16 2 2 2 2 2 4 4 2 2 2" xfId="20235"/>
    <cellStyle name="표준 16 2 2 2 2 2 4 4 2 3" xfId="15424"/>
    <cellStyle name="표준 16 2 2 2 2 2 4 4 3" xfId="5224"/>
    <cellStyle name="표준 16 2 2 2 2 2 4 4 3 2" xfId="7995"/>
    <cellStyle name="표준 16 2 2 2 2 2 4 4 3 2 2" xfId="20236"/>
    <cellStyle name="표준 16 2 2 2 2 2 4 4 3 3" xfId="17464"/>
    <cellStyle name="표준 16 2 2 2 2 2 4 4 4" xfId="7993"/>
    <cellStyle name="표준 16 2 2 2 2 2 4 4 4 2" xfId="20234"/>
    <cellStyle name="표준 16 2 2 2 2 2 4 4 5" xfId="14645"/>
    <cellStyle name="표준 16 2 2 2 2 2 4 5" xfId="3180"/>
    <cellStyle name="표준 16 2 2 2 2 2 4 5 2" xfId="7996"/>
    <cellStyle name="표준 16 2 2 2 2 2 4 5 2 2" xfId="20237"/>
    <cellStyle name="표준 16 2 2 2 2 2 4 5 3" xfId="15420"/>
    <cellStyle name="표준 16 2 2 2 2 2 4 6" xfId="5220"/>
    <cellStyle name="표준 16 2 2 2 2 2 4 6 2" xfId="7997"/>
    <cellStyle name="표준 16 2 2 2 2 2 4 6 2 2" xfId="20238"/>
    <cellStyle name="표준 16 2 2 2 2 2 4 6 3" xfId="17460"/>
    <cellStyle name="표준 16 2 2 2 2 2 4 7" xfId="7983"/>
    <cellStyle name="표준 16 2 2 2 2 2 4 7 2" xfId="20224"/>
    <cellStyle name="표준 16 2 2 2 2 2 4 8" xfId="13421"/>
    <cellStyle name="표준 16 2 2 2 2 2 5" xfId="1283"/>
    <cellStyle name="표준 16 2 2 2 2 2 5 2" xfId="2507"/>
    <cellStyle name="표준 16 2 2 2 2 2 5 2 2" xfId="3186"/>
    <cellStyle name="표준 16 2 2 2 2 2 5 2 2 2" xfId="8000"/>
    <cellStyle name="표준 16 2 2 2 2 2 5 2 2 2 2" xfId="20241"/>
    <cellStyle name="표준 16 2 2 2 2 2 5 2 2 3" xfId="15426"/>
    <cellStyle name="표준 16 2 2 2 2 2 5 2 3" xfId="5226"/>
    <cellStyle name="표준 16 2 2 2 2 2 5 2 3 2" xfId="8001"/>
    <cellStyle name="표준 16 2 2 2 2 2 5 2 3 2 2" xfId="20242"/>
    <cellStyle name="표준 16 2 2 2 2 2 5 2 3 3" xfId="17466"/>
    <cellStyle name="표준 16 2 2 2 2 2 5 2 4" xfId="7999"/>
    <cellStyle name="표준 16 2 2 2 2 2 5 2 4 2" xfId="20240"/>
    <cellStyle name="표준 16 2 2 2 2 2 5 2 5" xfId="14747"/>
    <cellStyle name="표준 16 2 2 2 2 2 5 3" xfId="3185"/>
    <cellStyle name="표준 16 2 2 2 2 2 5 3 2" xfId="8002"/>
    <cellStyle name="표준 16 2 2 2 2 2 5 3 2 2" xfId="20243"/>
    <cellStyle name="표준 16 2 2 2 2 2 5 3 3" xfId="15425"/>
    <cellStyle name="표준 16 2 2 2 2 2 5 4" xfId="5225"/>
    <cellStyle name="표준 16 2 2 2 2 2 5 4 2" xfId="8003"/>
    <cellStyle name="표준 16 2 2 2 2 2 5 4 2 2" xfId="20244"/>
    <cellStyle name="표준 16 2 2 2 2 2 5 4 3" xfId="17465"/>
    <cellStyle name="표준 16 2 2 2 2 2 5 5" xfId="7998"/>
    <cellStyle name="표준 16 2 2 2 2 2 5 5 2" xfId="20239"/>
    <cellStyle name="표준 16 2 2 2 2 2 5 6" xfId="13523"/>
    <cellStyle name="표준 16 2 2 2 2 2 6" xfId="1691"/>
    <cellStyle name="표준 16 2 2 2 2 2 6 2" xfId="3187"/>
    <cellStyle name="표준 16 2 2 2 2 2 6 2 2" xfId="8005"/>
    <cellStyle name="표준 16 2 2 2 2 2 6 2 2 2" xfId="20246"/>
    <cellStyle name="표준 16 2 2 2 2 2 6 2 3" xfId="15427"/>
    <cellStyle name="표준 16 2 2 2 2 2 6 3" xfId="5227"/>
    <cellStyle name="표준 16 2 2 2 2 2 6 3 2" xfId="8006"/>
    <cellStyle name="표준 16 2 2 2 2 2 6 3 2 2" xfId="20247"/>
    <cellStyle name="표준 16 2 2 2 2 2 6 3 3" xfId="17467"/>
    <cellStyle name="표준 16 2 2 2 2 2 6 4" xfId="8004"/>
    <cellStyle name="표준 16 2 2 2 2 2 6 4 2" xfId="20245"/>
    <cellStyle name="표준 16 2 2 2 2 2 6 5" xfId="13931"/>
    <cellStyle name="표준 16 2 2 2 2 2 7" xfId="2099"/>
    <cellStyle name="표준 16 2 2 2 2 2 7 2" xfId="3188"/>
    <cellStyle name="표준 16 2 2 2 2 2 7 2 2" xfId="8008"/>
    <cellStyle name="표준 16 2 2 2 2 2 7 2 2 2" xfId="20249"/>
    <cellStyle name="표준 16 2 2 2 2 2 7 2 3" xfId="15428"/>
    <cellStyle name="표준 16 2 2 2 2 2 7 3" xfId="5228"/>
    <cellStyle name="표준 16 2 2 2 2 2 7 3 2" xfId="8009"/>
    <cellStyle name="표준 16 2 2 2 2 2 7 3 2 2" xfId="20250"/>
    <cellStyle name="표준 16 2 2 2 2 2 7 3 3" xfId="17468"/>
    <cellStyle name="표준 16 2 2 2 2 2 7 4" xfId="8007"/>
    <cellStyle name="표준 16 2 2 2 2 2 7 4 2" xfId="20248"/>
    <cellStyle name="표준 16 2 2 2 2 2 7 5" xfId="14339"/>
    <cellStyle name="표준 16 2 2 2 2 2 8" xfId="3169"/>
    <cellStyle name="표준 16 2 2 2 2 2 8 2" xfId="8010"/>
    <cellStyle name="표준 16 2 2 2 2 2 8 2 2" xfId="20251"/>
    <cellStyle name="표준 16 2 2 2 2 2 8 3" xfId="15409"/>
    <cellStyle name="표준 16 2 2 2 2 2 9" xfId="5209"/>
    <cellStyle name="표준 16 2 2 2 2 2 9 2" xfId="8011"/>
    <cellStyle name="표준 16 2 2 2 2 2 9 2 2" xfId="20252"/>
    <cellStyle name="표준 16 2 2 2 2 2 9 3" xfId="17449"/>
    <cellStyle name="표준 16 2 2 2 2 3" xfId="925"/>
    <cellStyle name="표준 16 2 2 2 2 3 2" xfId="1335"/>
    <cellStyle name="표준 16 2 2 2 2 3 2 2" xfId="2559"/>
    <cellStyle name="표준 16 2 2 2 2 3 2 2 2" xfId="3191"/>
    <cellStyle name="표준 16 2 2 2 2 3 2 2 2 2" xfId="8015"/>
    <cellStyle name="표준 16 2 2 2 2 3 2 2 2 2 2" xfId="20256"/>
    <cellStyle name="표준 16 2 2 2 2 3 2 2 2 3" xfId="15431"/>
    <cellStyle name="표준 16 2 2 2 2 3 2 2 3" xfId="5231"/>
    <cellStyle name="표준 16 2 2 2 2 3 2 2 3 2" xfId="8016"/>
    <cellStyle name="표준 16 2 2 2 2 3 2 2 3 2 2" xfId="20257"/>
    <cellStyle name="표준 16 2 2 2 2 3 2 2 3 3" xfId="17471"/>
    <cellStyle name="표준 16 2 2 2 2 3 2 2 4" xfId="8014"/>
    <cellStyle name="표준 16 2 2 2 2 3 2 2 4 2" xfId="20255"/>
    <cellStyle name="표준 16 2 2 2 2 3 2 2 5" xfId="14799"/>
    <cellStyle name="표준 16 2 2 2 2 3 2 3" xfId="3190"/>
    <cellStyle name="표준 16 2 2 2 2 3 2 3 2" xfId="8017"/>
    <cellStyle name="표준 16 2 2 2 2 3 2 3 2 2" xfId="20258"/>
    <cellStyle name="표준 16 2 2 2 2 3 2 3 3" xfId="15430"/>
    <cellStyle name="표준 16 2 2 2 2 3 2 4" xfId="5230"/>
    <cellStyle name="표준 16 2 2 2 2 3 2 4 2" xfId="8018"/>
    <cellStyle name="표준 16 2 2 2 2 3 2 4 2 2" xfId="20259"/>
    <cellStyle name="표준 16 2 2 2 2 3 2 4 3" xfId="17470"/>
    <cellStyle name="표준 16 2 2 2 2 3 2 5" xfId="8013"/>
    <cellStyle name="표준 16 2 2 2 2 3 2 5 2" xfId="20254"/>
    <cellStyle name="표준 16 2 2 2 2 3 2 6" xfId="13575"/>
    <cellStyle name="표준 16 2 2 2 2 3 3" xfId="1743"/>
    <cellStyle name="표준 16 2 2 2 2 3 3 2" xfId="3192"/>
    <cellStyle name="표준 16 2 2 2 2 3 3 2 2" xfId="8020"/>
    <cellStyle name="표준 16 2 2 2 2 3 3 2 2 2" xfId="20261"/>
    <cellStyle name="표준 16 2 2 2 2 3 3 2 3" xfId="15432"/>
    <cellStyle name="표준 16 2 2 2 2 3 3 3" xfId="5232"/>
    <cellStyle name="표준 16 2 2 2 2 3 3 3 2" xfId="8021"/>
    <cellStyle name="표준 16 2 2 2 2 3 3 3 2 2" xfId="20262"/>
    <cellStyle name="표준 16 2 2 2 2 3 3 3 3" xfId="17472"/>
    <cellStyle name="표준 16 2 2 2 2 3 3 4" xfId="8019"/>
    <cellStyle name="표준 16 2 2 2 2 3 3 4 2" xfId="20260"/>
    <cellStyle name="표준 16 2 2 2 2 3 3 5" xfId="13983"/>
    <cellStyle name="표준 16 2 2 2 2 3 4" xfId="2151"/>
    <cellStyle name="표준 16 2 2 2 2 3 4 2" xfId="3193"/>
    <cellStyle name="표준 16 2 2 2 2 3 4 2 2" xfId="8023"/>
    <cellStyle name="표준 16 2 2 2 2 3 4 2 2 2" xfId="20264"/>
    <cellStyle name="표준 16 2 2 2 2 3 4 2 3" xfId="15433"/>
    <cellStyle name="표준 16 2 2 2 2 3 4 3" xfId="5233"/>
    <cellStyle name="표준 16 2 2 2 2 3 4 3 2" xfId="8024"/>
    <cellStyle name="표준 16 2 2 2 2 3 4 3 2 2" xfId="20265"/>
    <cellStyle name="표준 16 2 2 2 2 3 4 3 3" xfId="17473"/>
    <cellStyle name="표준 16 2 2 2 2 3 4 4" xfId="8022"/>
    <cellStyle name="표준 16 2 2 2 2 3 4 4 2" xfId="20263"/>
    <cellStyle name="표준 16 2 2 2 2 3 4 5" xfId="14391"/>
    <cellStyle name="표준 16 2 2 2 2 3 5" xfId="3189"/>
    <cellStyle name="표준 16 2 2 2 2 3 5 2" xfId="8025"/>
    <cellStyle name="표준 16 2 2 2 2 3 5 2 2" xfId="20266"/>
    <cellStyle name="표준 16 2 2 2 2 3 5 3" xfId="15429"/>
    <cellStyle name="표준 16 2 2 2 2 3 6" xfId="5229"/>
    <cellStyle name="표준 16 2 2 2 2 3 6 2" xfId="8026"/>
    <cellStyle name="표준 16 2 2 2 2 3 6 2 2" xfId="20267"/>
    <cellStyle name="표준 16 2 2 2 2 3 6 3" xfId="17469"/>
    <cellStyle name="표준 16 2 2 2 2 3 7" xfId="8012"/>
    <cellStyle name="표준 16 2 2 2 2 3 7 2" xfId="20253"/>
    <cellStyle name="표준 16 2 2 2 2 3 8" xfId="13167"/>
    <cellStyle name="표준 16 2 2 2 2 4" xfId="1027"/>
    <cellStyle name="표준 16 2 2 2 2 4 2" xfId="1437"/>
    <cellStyle name="표준 16 2 2 2 2 4 2 2" xfId="2661"/>
    <cellStyle name="표준 16 2 2 2 2 4 2 2 2" xfId="3196"/>
    <cellStyle name="표준 16 2 2 2 2 4 2 2 2 2" xfId="8030"/>
    <cellStyle name="표준 16 2 2 2 2 4 2 2 2 2 2" xfId="20271"/>
    <cellStyle name="표준 16 2 2 2 2 4 2 2 2 3" xfId="15436"/>
    <cellStyle name="표준 16 2 2 2 2 4 2 2 3" xfId="5236"/>
    <cellStyle name="표준 16 2 2 2 2 4 2 2 3 2" xfId="8031"/>
    <cellStyle name="표준 16 2 2 2 2 4 2 2 3 2 2" xfId="20272"/>
    <cellStyle name="표준 16 2 2 2 2 4 2 2 3 3" xfId="17476"/>
    <cellStyle name="표준 16 2 2 2 2 4 2 2 4" xfId="8029"/>
    <cellStyle name="표준 16 2 2 2 2 4 2 2 4 2" xfId="20270"/>
    <cellStyle name="표준 16 2 2 2 2 4 2 2 5" xfId="14901"/>
    <cellStyle name="표준 16 2 2 2 2 4 2 3" xfId="3195"/>
    <cellStyle name="표준 16 2 2 2 2 4 2 3 2" xfId="8032"/>
    <cellStyle name="표준 16 2 2 2 2 4 2 3 2 2" xfId="20273"/>
    <cellStyle name="표준 16 2 2 2 2 4 2 3 3" xfId="15435"/>
    <cellStyle name="표준 16 2 2 2 2 4 2 4" xfId="5235"/>
    <cellStyle name="표준 16 2 2 2 2 4 2 4 2" xfId="8033"/>
    <cellStyle name="표준 16 2 2 2 2 4 2 4 2 2" xfId="20274"/>
    <cellStyle name="표준 16 2 2 2 2 4 2 4 3" xfId="17475"/>
    <cellStyle name="표준 16 2 2 2 2 4 2 5" xfId="8028"/>
    <cellStyle name="표준 16 2 2 2 2 4 2 5 2" xfId="20269"/>
    <cellStyle name="표준 16 2 2 2 2 4 2 6" xfId="13677"/>
    <cellStyle name="표준 16 2 2 2 2 4 3" xfId="1845"/>
    <cellStyle name="표준 16 2 2 2 2 4 3 2" xfId="3197"/>
    <cellStyle name="표준 16 2 2 2 2 4 3 2 2" xfId="8035"/>
    <cellStyle name="표준 16 2 2 2 2 4 3 2 2 2" xfId="20276"/>
    <cellStyle name="표준 16 2 2 2 2 4 3 2 3" xfId="15437"/>
    <cellStyle name="표준 16 2 2 2 2 4 3 3" xfId="5237"/>
    <cellStyle name="표준 16 2 2 2 2 4 3 3 2" xfId="8036"/>
    <cellStyle name="표준 16 2 2 2 2 4 3 3 2 2" xfId="20277"/>
    <cellStyle name="표준 16 2 2 2 2 4 3 3 3" xfId="17477"/>
    <cellStyle name="표준 16 2 2 2 2 4 3 4" xfId="8034"/>
    <cellStyle name="표준 16 2 2 2 2 4 3 4 2" xfId="20275"/>
    <cellStyle name="표준 16 2 2 2 2 4 3 5" xfId="14085"/>
    <cellStyle name="표준 16 2 2 2 2 4 4" xfId="2253"/>
    <cellStyle name="표준 16 2 2 2 2 4 4 2" xfId="3198"/>
    <cellStyle name="표준 16 2 2 2 2 4 4 2 2" xfId="8038"/>
    <cellStyle name="표준 16 2 2 2 2 4 4 2 2 2" xfId="20279"/>
    <cellStyle name="표준 16 2 2 2 2 4 4 2 3" xfId="15438"/>
    <cellStyle name="표준 16 2 2 2 2 4 4 3" xfId="5238"/>
    <cellStyle name="표준 16 2 2 2 2 4 4 3 2" xfId="8039"/>
    <cellStyle name="표준 16 2 2 2 2 4 4 3 2 2" xfId="20280"/>
    <cellStyle name="표준 16 2 2 2 2 4 4 3 3" xfId="17478"/>
    <cellStyle name="표준 16 2 2 2 2 4 4 4" xfId="8037"/>
    <cellStyle name="표준 16 2 2 2 2 4 4 4 2" xfId="20278"/>
    <cellStyle name="표준 16 2 2 2 2 4 4 5" xfId="14493"/>
    <cellStyle name="표준 16 2 2 2 2 4 5" xfId="3194"/>
    <cellStyle name="표준 16 2 2 2 2 4 5 2" xfId="8040"/>
    <cellStyle name="표준 16 2 2 2 2 4 5 2 2" xfId="20281"/>
    <cellStyle name="표준 16 2 2 2 2 4 5 3" xfId="15434"/>
    <cellStyle name="표준 16 2 2 2 2 4 6" xfId="5234"/>
    <cellStyle name="표준 16 2 2 2 2 4 6 2" xfId="8041"/>
    <cellStyle name="표준 16 2 2 2 2 4 6 2 2" xfId="20282"/>
    <cellStyle name="표준 16 2 2 2 2 4 6 3" xfId="17474"/>
    <cellStyle name="표준 16 2 2 2 2 4 7" xfId="8027"/>
    <cellStyle name="표준 16 2 2 2 2 4 7 2" xfId="20268"/>
    <cellStyle name="표준 16 2 2 2 2 4 8" xfId="13269"/>
    <cellStyle name="표준 16 2 2 2 2 5" xfId="1130"/>
    <cellStyle name="표준 16 2 2 2 2 5 2" xfId="1539"/>
    <cellStyle name="표준 16 2 2 2 2 5 2 2" xfId="2763"/>
    <cellStyle name="표준 16 2 2 2 2 5 2 2 2" xfId="3201"/>
    <cellStyle name="표준 16 2 2 2 2 5 2 2 2 2" xfId="8045"/>
    <cellStyle name="표준 16 2 2 2 2 5 2 2 2 2 2" xfId="20286"/>
    <cellStyle name="표준 16 2 2 2 2 5 2 2 2 3" xfId="15441"/>
    <cellStyle name="표준 16 2 2 2 2 5 2 2 3" xfId="5241"/>
    <cellStyle name="표준 16 2 2 2 2 5 2 2 3 2" xfId="8046"/>
    <cellStyle name="표준 16 2 2 2 2 5 2 2 3 2 2" xfId="20287"/>
    <cellStyle name="표준 16 2 2 2 2 5 2 2 3 3" xfId="17481"/>
    <cellStyle name="표준 16 2 2 2 2 5 2 2 4" xfId="8044"/>
    <cellStyle name="표준 16 2 2 2 2 5 2 2 4 2" xfId="20285"/>
    <cellStyle name="표준 16 2 2 2 2 5 2 2 5" xfId="15003"/>
    <cellStyle name="표준 16 2 2 2 2 5 2 3" xfId="3200"/>
    <cellStyle name="표준 16 2 2 2 2 5 2 3 2" xfId="8047"/>
    <cellStyle name="표준 16 2 2 2 2 5 2 3 2 2" xfId="20288"/>
    <cellStyle name="표준 16 2 2 2 2 5 2 3 3" xfId="15440"/>
    <cellStyle name="표준 16 2 2 2 2 5 2 4" xfId="5240"/>
    <cellStyle name="표준 16 2 2 2 2 5 2 4 2" xfId="8048"/>
    <cellStyle name="표준 16 2 2 2 2 5 2 4 2 2" xfId="20289"/>
    <cellStyle name="표준 16 2 2 2 2 5 2 4 3" xfId="17480"/>
    <cellStyle name="표준 16 2 2 2 2 5 2 5" xfId="8043"/>
    <cellStyle name="표준 16 2 2 2 2 5 2 5 2" xfId="20284"/>
    <cellStyle name="표준 16 2 2 2 2 5 2 6" xfId="13779"/>
    <cellStyle name="표준 16 2 2 2 2 5 3" xfId="1947"/>
    <cellStyle name="표준 16 2 2 2 2 5 3 2" xfId="3202"/>
    <cellStyle name="표준 16 2 2 2 2 5 3 2 2" xfId="8050"/>
    <cellStyle name="표준 16 2 2 2 2 5 3 2 2 2" xfId="20291"/>
    <cellStyle name="표준 16 2 2 2 2 5 3 2 3" xfId="15442"/>
    <cellStyle name="표준 16 2 2 2 2 5 3 3" xfId="5242"/>
    <cellStyle name="표준 16 2 2 2 2 5 3 3 2" xfId="8051"/>
    <cellStyle name="표준 16 2 2 2 2 5 3 3 2 2" xfId="20292"/>
    <cellStyle name="표준 16 2 2 2 2 5 3 3 3" xfId="17482"/>
    <cellStyle name="표준 16 2 2 2 2 5 3 4" xfId="8049"/>
    <cellStyle name="표준 16 2 2 2 2 5 3 4 2" xfId="20290"/>
    <cellStyle name="표준 16 2 2 2 2 5 3 5" xfId="14187"/>
    <cellStyle name="표준 16 2 2 2 2 5 4" xfId="2355"/>
    <cellStyle name="표준 16 2 2 2 2 5 4 2" xfId="3203"/>
    <cellStyle name="표준 16 2 2 2 2 5 4 2 2" xfId="8053"/>
    <cellStyle name="표준 16 2 2 2 2 5 4 2 2 2" xfId="20294"/>
    <cellStyle name="표준 16 2 2 2 2 5 4 2 3" xfId="15443"/>
    <cellStyle name="표준 16 2 2 2 2 5 4 3" xfId="5243"/>
    <cellStyle name="표준 16 2 2 2 2 5 4 3 2" xfId="8054"/>
    <cellStyle name="표준 16 2 2 2 2 5 4 3 2 2" xfId="20295"/>
    <cellStyle name="표준 16 2 2 2 2 5 4 3 3" xfId="17483"/>
    <cellStyle name="표준 16 2 2 2 2 5 4 4" xfId="8052"/>
    <cellStyle name="표준 16 2 2 2 2 5 4 4 2" xfId="20293"/>
    <cellStyle name="표준 16 2 2 2 2 5 4 5" xfId="14595"/>
    <cellStyle name="표준 16 2 2 2 2 5 5" xfId="3199"/>
    <cellStyle name="표준 16 2 2 2 2 5 5 2" xfId="8055"/>
    <cellStyle name="표준 16 2 2 2 2 5 5 2 2" xfId="20296"/>
    <cellStyle name="표준 16 2 2 2 2 5 5 3" xfId="15439"/>
    <cellStyle name="표준 16 2 2 2 2 5 6" xfId="5239"/>
    <cellStyle name="표준 16 2 2 2 2 5 6 2" xfId="8056"/>
    <cellStyle name="표준 16 2 2 2 2 5 6 2 2" xfId="20297"/>
    <cellStyle name="표준 16 2 2 2 2 5 6 3" xfId="17479"/>
    <cellStyle name="표준 16 2 2 2 2 5 7" xfId="8042"/>
    <cellStyle name="표준 16 2 2 2 2 5 7 2" xfId="20283"/>
    <cellStyle name="표준 16 2 2 2 2 5 8" xfId="13371"/>
    <cellStyle name="표준 16 2 2 2 2 6" xfId="1233"/>
    <cellStyle name="표준 16 2 2 2 2 6 2" xfId="2457"/>
    <cellStyle name="표준 16 2 2 2 2 6 2 2" xfId="3205"/>
    <cellStyle name="표준 16 2 2 2 2 6 2 2 2" xfId="8059"/>
    <cellStyle name="표준 16 2 2 2 2 6 2 2 2 2" xfId="20300"/>
    <cellStyle name="표준 16 2 2 2 2 6 2 2 3" xfId="15445"/>
    <cellStyle name="표준 16 2 2 2 2 6 2 3" xfId="5245"/>
    <cellStyle name="표준 16 2 2 2 2 6 2 3 2" xfId="8060"/>
    <cellStyle name="표준 16 2 2 2 2 6 2 3 2 2" xfId="20301"/>
    <cellStyle name="표준 16 2 2 2 2 6 2 3 3" xfId="17485"/>
    <cellStyle name="표준 16 2 2 2 2 6 2 4" xfId="8058"/>
    <cellStyle name="표준 16 2 2 2 2 6 2 4 2" xfId="20299"/>
    <cellStyle name="표준 16 2 2 2 2 6 2 5" xfId="14697"/>
    <cellStyle name="표준 16 2 2 2 2 6 3" xfId="3204"/>
    <cellStyle name="표준 16 2 2 2 2 6 3 2" xfId="8061"/>
    <cellStyle name="표준 16 2 2 2 2 6 3 2 2" xfId="20302"/>
    <cellStyle name="표준 16 2 2 2 2 6 3 3" xfId="15444"/>
    <cellStyle name="표준 16 2 2 2 2 6 4" xfId="5244"/>
    <cellStyle name="표준 16 2 2 2 2 6 4 2" xfId="8062"/>
    <cellStyle name="표준 16 2 2 2 2 6 4 2 2" xfId="20303"/>
    <cellStyle name="표준 16 2 2 2 2 6 4 3" xfId="17484"/>
    <cellStyle name="표준 16 2 2 2 2 6 5" xfId="8057"/>
    <cellStyle name="표준 16 2 2 2 2 6 5 2" xfId="20298"/>
    <cellStyle name="표준 16 2 2 2 2 6 6" xfId="13473"/>
    <cellStyle name="표준 16 2 2 2 2 7" xfId="1641"/>
    <cellStyle name="표준 16 2 2 2 2 7 2" xfId="3206"/>
    <cellStyle name="표준 16 2 2 2 2 7 2 2" xfId="8064"/>
    <cellStyle name="표준 16 2 2 2 2 7 2 2 2" xfId="20305"/>
    <cellStyle name="표준 16 2 2 2 2 7 2 3" xfId="15446"/>
    <cellStyle name="표준 16 2 2 2 2 7 3" xfId="5246"/>
    <cellStyle name="표준 16 2 2 2 2 7 3 2" xfId="8065"/>
    <cellStyle name="표준 16 2 2 2 2 7 3 2 2" xfId="20306"/>
    <cellStyle name="표준 16 2 2 2 2 7 3 3" xfId="17486"/>
    <cellStyle name="표준 16 2 2 2 2 7 4" xfId="8063"/>
    <cellStyle name="표준 16 2 2 2 2 7 4 2" xfId="20304"/>
    <cellStyle name="표준 16 2 2 2 2 7 5" xfId="13881"/>
    <cellStyle name="표준 16 2 2 2 2 8" xfId="2049"/>
    <cellStyle name="표준 16 2 2 2 2 8 2" xfId="3207"/>
    <cellStyle name="표준 16 2 2 2 2 8 2 2" xfId="8067"/>
    <cellStyle name="표준 16 2 2 2 2 8 2 2 2" xfId="20308"/>
    <cellStyle name="표준 16 2 2 2 2 8 2 3" xfId="15447"/>
    <cellStyle name="표준 16 2 2 2 2 8 3" xfId="5247"/>
    <cellStyle name="표준 16 2 2 2 2 8 3 2" xfId="8068"/>
    <cellStyle name="표준 16 2 2 2 2 8 3 2 2" xfId="20309"/>
    <cellStyle name="표준 16 2 2 2 2 8 3 3" xfId="17487"/>
    <cellStyle name="표준 16 2 2 2 2 8 4" xfId="8066"/>
    <cellStyle name="표준 16 2 2 2 2 8 4 2" xfId="20307"/>
    <cellStyle name="표준 16 2 2 2 2 8 5" xfId="14289"/>
    <cellStyle name="표준 16 2 2 2 2 9" xfId="3168"/>
    <cellStyle name="표준 16 2 2 2 2 9 2" xfId="8069"/>
    <cellStyle name="표준 16 2 2 2 2 9 2 2" xfId="20310"/>
    <cellStyle name="표준 16 2 2 2 2 9 3" xfId="15408"/>
    <cellStyle name="표준 16 2 2 2 3" xfId="848"/>
    <cellStyle name="표준 16 2 2 2 3 10" xfId="8070"/>
    <cellStyle name="표준 16 2 2 2 3 10 2" xfId="20311"/>
    <cellStyle name="표준 16 2 2 2 3 11" xfId="13090"/>
    <cellStyle name="표준 16 2 2 2 3 2" xfId="950"/>
    <cellStyle name="표준 16 2 2 2 3 2 2" xfId="1360"/>
    <cellStyle name="표준 16 2 2 2 3 2 2 2" xfId="2584"/>
    <cellStyle name="표준 16 2 2 2 3 2 2 2 2" xfId="3211"/>
    <cellStyle name="표준 16 2 2 2 3 2 2 2 2 2" xfId="8074"/>
    <cellStyle name="표준 16 2 2 2 3 2 2 2 2 2 2" xfId="20315"/>
    <cellStyle name="표준 16 2 2 2 3 2 2 2 2 3" xfId="15451"/>
    <cellStyle name="표준 16 2 2 2 3 2 2 2 3" xfId="5251"/>
    <cellStyle name="표준 16 2 2 2 3 2 2 2 3 2" xfId="8075"/>
    <cellStyle name="표준 16 2 2 2 3 2 2 2 3 2 2" xfId="20316"/>
    <cellStyle name="표준 16 2 2 2 3 2 2 2 3 3" xfId="17491"/>
    <cellStyle name="표준 16 2 2 2 3 2 2 2 4" xfId="8073"/>
    <cellStyle name="표준 16 2 2 2 3 2 2 2 4 2" xfId="20314"/>
    <cellStyle name="표준 16 2 2 2 3 2 2 2 5" xfId="14824"/>
    <cellStyle name="표준 16 2 2 2 3 2 2 3" xfId="3210"/>
    <cellStyle name="표준 16 2 2 2 3 2 2 3 2" xfId="8076"/>
    <cellStyle name="표준 16 2 2 2 3 2 2 3 2 2" xfId="20317"/>
    <cellStyle name="표준 16 2 2 2 3 2 2 3 3" xfId="15450"/>
    <cellStyle name="표준 16 2 2 2 3 2 2 4" xfId="5250"/>
    <cellStyle name="표준 16 2 2 2 3 2 2 4 2" xfId="8077"/>
    <cellStyle name="표준 16 2 2 2 3 2 2 4 2 2" xfId="20318"/>
    <cellStyle name="표준 16 2 2 2 3 2 2 4 3" xfId="17490"/>
    <cellStyle name="표준 16 2 2 2 3 2 2 5" xfId="8072"/>
    <cellStyle name="표준 16 2 2 2 3 2 2 5 2" xfId="20313"/>
    <cellStyle name="표준 16 2 2 2 3 2 2 6" xfId="13600"/>
    <cellStyle name="표준 16 2 2 2 3 2 3" xfId="1768"/>
    <cellStyle name="표준 16 2 2 2 3 2 3 2" xfId="3212"/>
    <cellStyle name="표준 16 2 2 2 3 2 3 2 2" xfId="8079"/>
    <cellStyle name="표준 16 2 2 2 3 2 3 2 2 2" xfId="20320"/>
    <cellStyle name="표준 16 2 2 2 3 2 3 2 3" xfId="15452"/>
    <cellStyle name="표준 16 2 2 2 3 2 3 3" xfId="5252"/>
    <cellStyle name="표준 16 2 2 2 3 2 3 3 2" xfId="8080"/>
    <cellStyle name="표준 16 2 2 2 3 2 3 3 2 2" xfId="20321"/>
    <cellStyle name="표준 16 2 2 2 3 2 3 3 3" xfId="17492"/>
    <cellStyle name="표준 16 2 2 2 3 2 3 4" xfId="8078"/>
    <cellStyle name="표준 16 2 2 2 3 2 3 4 2" xfId="20319"/>
    <cellStyle name="표준 16 2 2 2 3 2 3 5" xfId="14008"/>
    <cellStyle name="표준 16 2 2 2 3 2 4" xfId="2176"/>
    <cellStyle name="표준 16 2 2 2 3 2 4 2" xfId="3213"/>
    <cellStyle name="표준 16 2 2 2 3 2 4 2 2" xfId="8082"/>
    <cellStyle name="표준 16 2 2 2 3 2 4 2 2 2" xfId="20323"/>
    <cellStyle name="표준 16 2 2 2 3 2 4 2 3" xfId="15453"/>
    <cellStyle name="표준 16 2 2 2 3 2 4 3" xfId="5253"/>
    <cellStyle name="표준 16 2 2 2 3 2 4 3 2" xfId="8083"/>
    <cellStyle name="표준 16 2 2 2 3 2 4 3 2 2" xfId="20324"/>
    <cellStyle name="표준 16 2 2 2 3 2 4 3 3" xfId="17493"/>
    <cellStyle name="표준 16 2 2 2 3 2 4 4" xfId="8081"/>
    <cellStyle name="표준 16 2 2 2 3 2 4 4 2" xfId="20322"/>
    <cellStyle name="표준 16 2 2 2 3 2 4 5" xfId="14416"/>
    <cellStyle name="표준 16 2 2 2 3 2 5" xfId="3209"/>
    <cellStyle name="표준 16 2 2 2 3 2 5 2" xfId="8084"/>
    <cellStyle name="표준 16 2 2 2 3 2 5 2 2" xfId="20325"/>
    <cellStyle name="표준 16 2 2 2 3 2 5 3" xfId="15449"/>
    <cellStyle name="표준 16 2 2 2 3 2 6" xfId="5249"/>
    <cellStyle name="표준 16 2 2 2 3 2 6 2" xfId="8085"/>
    <cellStyle name="표준 16 2 2 2 3 2 6 2 2" xfId="20326"/>
    <cellStyle name="표준 16 2 2 2 3 2 6 3" xfId="17489"/>
    <cellStyle name="표준 16 2 2 2 3 2 7" xfId="8071"/>
    <cellStyle name="표준 16 2 2 2 3 2 7 2" xfId="20312"/>
    <cellStyle name="표준 16 2 2 2 3 2 8" xfId="13192"/>
    <cellStyle name="표준 16 2 2 2 3 3" xfId="1052"/>
    <cellStyle name="표준 16 2 2 2 3 3 2" xfId="1462"/>
    <cellStyle name="표준 16 2 2 2 3 3 2 2" xfId="2686"/>
    <cellStyle name="표준 16 2 2 2 3 3 2 2 2" xfId="3216"/>
    <cellStyle name="표준 16 2 2 2 3 3 2 2 2 2" xfId="8089"/>
    <cellStyle name="표준 16 2 2 2 3 3 2 2 2 2 2" xfId="20330"/>
    <cellStyle name="표준 16 2 2 2 3 3 2 2 2 3" xfId="15456"/>
    <cellStyle name="표준 16 2 2 2 3 3 2 2 3" xfId="5256"/>
    <cellStyle name="표준 16 2 2 2 3 3 2 2 3 2" xfId="8090"/>
    <cellStyle name="표준 16 2 2 2 3 3 2 2 3 2 2" xfId="20331"/>
    <cellStyle name="표준 16 2 2 2 3 3 2 2 3 3" xfId="17496"/>
    <cellStyle name="표준 16 2 2 2 3 3 2 2 4" xfId="8088"/>
    <cellStyle name="표준 16 2 2 2 3 3 2 2 4 2" xfId="20329"/>
    <cellStyle name="표준 16 2 2 2 3 3 2 2 5" xfId="14926"/>
    <cellStyle name="표준 16 2 2 2 3 3 2 3" xfId="3215"/>
    <cellStyle name="표준 16 2 2 2 3 3 2 3 2" xfId="8091"/>
    <cellStyle name="표준 16 2 2 2 3 3 2 3 2 2" xfId="20332"/>
    <cellStyle name="표준 16 2 2 2 3 3 2 3 3" xfId="15455"/>
    <cellStyle name="표준 16 2 2 2 3 3 2 4" xfId="5255"/>
    <cellStyle name="표준 16 2 2 2 3 3 2 4 2" xfId="8092"/>
    <cellStyle name="표준 16 2 2 2 3 3 2 4 2 2" xfId="20333"/>
    <cellStyle name="표준 16 2 2 2 3 3 2 4 3" xfId="17495"/>
    <cellStyle name="표준 16 2 2 2 3 3 2 5" xfId="8087"/>
    <cellStyle name="표준 16 2 2 2 3 3 2 5 2" xfId="20328"/>
    <cellStyle name="표준 16 2 2 2 3 3 2 6" xfId="13702"/>
    <cellStyle name="표준 16 2 2 2 3 3 3" xfId="1870"/>
    <cellStyle name="표준 16 2 2 2 3 3 3 2" xfId="3217"/>
    <cellStyle name="표준 16 2 2 2 3 3 3 2 2" xfId="8094"/>
    <cellStyle name="표준 16 2 2 2 3 3 3 2 2 2" xfId="20335"/>
    <cellStyle name="표준 16 2 2 2 3 3 3 2 3" xfId="15457"/>
    <cellStyle name="표준 16 2 2 2 3 3 3 3" xfId="5257"/>
    <cellStyle name="표준 16 2 2 2 3 3 3 3 2" xfId="8095"/>
    <cellStyle name="표준 16 2 2 2 3 3 3 3 2 2" xfId="20336"/>
    <cellStyle name="표준 16 2 2 2 3 3 3 3 3" xfId="17497"/>
    <cellStyle name="표준 16 2 2 2 3 3 3 4" xfId="8093"/>
    <cellStyle name="표준 16 2 2 2 3 3 3 4 2" xfId="20334"/>
    <cellStyle name="표준 16 2 2 2 3 3 3 5" xfId="14110"/>
    <cellStyle name="표준 16 2 2 2 3 3 4" xfId="2278"/>
    <cellStyle name="표준 16 2 2 2 3 3 4 2" xfId="3218"/>
    <cellStyle name="표준 16 2 2 2 3 3 4 2 2" xfId="8097"/>
    <cellStyle name="표준 16 2 2 2 3 3 4 2 2 2" xfId="20338"/>
    <cellStyle name="표준 16 2 2 2 3 3 4 2 3" xfId="15458"/>
    <cellStyle name="표준 16 2 2 2 3 3 4 3" xfId="5258"/>
    <cellStyle name="표준 16 2 2 2 3 3 4 3 2" xfId="8098"/>
    <cellStyle name="표준 16 2 2 2 3 3 4 3 2 2" xfId="20339"/>
    <cellStyle name="표준 16 2 2 2 3 3 4 3 3" xfId="17498"/>
    <cellStyle name="표준 16 2 2 2 3 3 4 4" xfId="8096"/>
    <cellStyle name="표준 16 2 2 2 3 3 4 4 2" xfId="20337"/>
    <cellStyle name="표준 16 2 2 2 3 3 4 5" xfId="14518"/>
    <cellStyle name="표준 16 2 2 2 3 3 5" xfId="3214"/>
    <cellStyle name="표준 16 2 2 2 3 3 5 2" xfId="8099"/>
    <cellStyle name="표준 16 2 2 2 3 3 5 2 2" xfId="20340"/>
    <cellStyle name="표준 16 2 2 2 3 3 5 3" xfId="15454"/>
    <cellStyle name="표준 16 2 2 2 3 3 6" xfId="5254"/>
    <cellStyle name="표준 16 2 2 2 3 3 6 2" xfId="8100"/>
    <cellStyle name="표준 16 2 2 2 3 3 6 2 2" xfId="20341"/>
    <cellStyle name="표준 16 2 2 2 3 3 6 3" xfId="17494"/>
    <cellStyle name="표준 16 2 2 2 3 3 7" xfId="8086"/>
    <cellStyle name="표준 16 2 2 2 3 3 7 2" xfId="20327"/>
    <cellStyle name="표준 16 2 2 2 3 3 8" xfId="13294"/>
    <cellStyle name="표준 16 2 2 2 3 4" xfId="1155"/>
    <cellStyle name="표준 16 2 2 2 3 4 2" xfId="1564"/>
    <cellStyle name="표준 16 2 2 2 3 4 2 2" xfId="2788"/>
    <cellStyle name="표준 16 2 2 2 3 4 2 2 2" xfId="3221"/>
    <cellStyle name="표준 16 2 2 2 3 4 2 2 2 2" xfId="8104"/>
    <cellStyle name="표준 16 2 2 2 3 4 2 2 2 2 2" xfId="20345"/>
    <cellStyle name="표준 16 2 2 2 3 4 2 2 2 3" xfId="15461"/>
    <cellStyle name="표준 16 2 2 2 3 4 2 2 3" xfId="5261"/>
    <cellStyle name="표준 16 2 2 2 3 4 2 2 3 2" xfId="8105"/>
    <cellStyle name="표준 16 2 2 2 3 4 2 2 3 2 2" xfId="20346"/>
    <cellStyle name="표준 16 2 2 2 3 4 2 2 3 3" xfId="17501"/>
    <cellStyle name="표준 16 2 2 2 3 4 2 2 4" xfId="8103"/>
    <cellStyle name="표준 16 2 2 2 3 4 2 2 4 2" xfId="20344"/>
    <cellStyle name="표준 16 2 2 2 3 4 2 2 5" xfId="15028"/>
    <cellStyle name="표준 16 2 2 2 3 4 2 3" xfId="3220"/>
    <cellStyle name="표준 16 2 2 2 3 4 2 3 2" xfId="8106"/>
    <cellStyle name="표준 16 2 2 2 3 4 2 3 2 2" xfId="20347"/>
    <cellStyle name="표준 16 2 2 2 3 4 2 3 3" xfId="15460"/>
    <cellStyle name="표준 16 2 2 2 3 4 2 4" xfId="5260"/>
    <cellStyle name="표준 16 2 2 2 3 4 2 4 2" xfId="8107"/>
    <cellStyle name="표준 16 2 2 2 3 4 2 4 2 2" xfId="20348"/>
    <cellStyle name="표준 16 2 2 2 3 4 2 4 3" xfId="17500"/>
    <cellStyle name="표준 16 2 2 2 3 4 2 5" xfId="8102"/>
    <cellStyle name="표준 16 2 2 2 3 4 2 5 2" xfId="20343"/>
    <cellStyle name="표준 16 2 2 2 3 4 2 6" xfId="13804"/>
    <cellStyle name="표준 16 2 2 2 3 4 3" xfId="1972"/>
    <cellStyle name="표준 16 2 2 2 3 4 3 2" xfId="3222"/>
    <cellStyle name="표준 16 2 2 2 3 4 3 2 2" xfId="8109"/>
    <cellStyle name="표준 16 2 2 2 3 4 3 2 2 2" xfId="20350"/>
    <cellStyle name="표준 16 2 2 2 3 4 3 2 3" xfId="15462"/>
    <cellStyle name="표준 16 2 2 2 3 4 3 3" xfId="5262"/>
    <cellStyle name="표준 16 2 2 2 3 4 3 3 2" xfId="8110"/>
    <cellStyle name="표준 16 2 2 2 3 4 3 3 2 2" xfId="20351"/>
    <cellStyle name="표준 16 2 2 2 3 4 3 3 3" xfId="17502"/>
    <cellStyle name="표준 16 2 2 2 3 4 3 4" xfId="8108"/>
    <cellStyle name="표준 16 2 2 2 3 4 3 4 2" xfId="20349"/>
    <cellStyle name="표준 16 2 2 2 3 4 3 5" xfId="14212"/>
    <cellStyle name="표준 16 2 2 2 3 4 4" xfId="2380"/>
    <cellStyle name="표준 16 2 2 2 3 4 4 2" xfId="3223"/>
    <cellStyle name="표준 16 2 2 2 3 4 4 2 2" xfId="8112"/>
    <cellStyle name="표준 16 2 2 2 3 4 4 2 2 2" xfId="20353"/>
    <cellStyle name="표준 16 2 2 2 3 4 4 2 3" xfId="15463"/>
    <cellStyle name="표준 16 2 2 2 3 4 4 3" xfId="5263"/>
    <cellStyle name="표준 16 2 2 2 3 4 4 3 2" xfId="8113"/>
    <cellStyle name="표준 16 2 2 2 3 4 4 3 2 2" xfId="20354"/>
    <cellStyle name="표준 16 2 2 2 3 4 4 3 3" xfId="17503"/>
    <cellStyle name="표준 16 2 2 2 3 4 4 4" xfId="8111"/>
    <cellStyle name="표준 16 2 2 2 3 4 4 4 2" xfId="20352"/>
    <cellStyle name="표준 16 2 2 2 3 4 4 5" xfId="14620"/>
    <cellStyle name="표준 16 2 2 2 3 4 5" xfId="3219"/>
    <cellStyle name="표준 16 2 2 2 3 4 5 2" xfId="8114"/>
    <cellStyle name="표준 16 2 2 2 3 4 5 2 2" xfId="20355"/>
    <cellStyle name="표준 16 2 2 2 3 4 5 3" xfId="15459"/>
    <cellStyle name="표준 16 2 2 2 3 4 6" xfId="5259"/>
    <cellStyle name="표준 16 2 2 2 3 4 6 2" xfId="8115"/>
    <cellStyle name="표준 16 2 2 2 3 4 6 2 2" xfId="20356"/>
    <cellStyle name="표준 16 2 2 2 3 4 6 3" xfId="17499"/>
    <cellStyle name="표준 16 2 2 2 3 4 7" xfId="8101"/>
    <cellStyle name="표준 16 2 2 2 3 4 7 2" xfId="20342"/>
    <cellStyle name="표준 16 2 2 2 3 4 8" xfId="13396"/>
    <cellStyle name="표준 16 2 2 2 3 5" xfId="1258"/>
    <cellStyle name="표준 16 2 2 2 3 5 2" xfId="2482"/>
    <cellStyle name="표준 16 2 2 2 3 5 2 2" xfId="3225"/>
    <cellStyle name="표준 16 2 2 2 3 5 2 2 2" xfId="8118"/>
    <cellStyle name="표준 16 2 2 2 3 5 2 2 2 2" xfId="20359"/>
    <cellStyle name="표준 16 2 2 2 3 5 2 2 3" xfId="15465"/>
    <cellStyle name="표준 16 2 2 2 3 5 2 3" xfId="5265"/>
    <cellStyle name="표준 16 2 2 2 3 5 2 3 2" xfId="8119"/>
    <cellStyle name="표준 16 2 2 2 3 5 2 3 2 2" xfId="20360"/>
    <cellStyle name="표준 16 2 2 2 3 5 2 3 3" xfId="17505"/>
    <cellStyle name="표준 16 2 2 2 3 5 2 4" xfId="8117"/>
    <cellStyle name="표준 16 2 2 2 3 5 2 4 2" xfId="20358"/>
    <cellStyle name="표준 16 2 2 2 3 5 2 5" xfId="14722"/>
    <cellStyle name="표준 16 2 2 2 3 5 3" xfId="3224"/>
    <cellStyle name="표준 16 2 2 2 3 5 3 2" xfId="8120"/>
    <cellStyle name="표준 16 2 2 2 3 5 3 2 2" xfId="20361"/>
    <cellStyle name="표준 16 2 2 2 3 5 3 3" xfId="15464"/>
    <cellStyle name="표준 16 2 2 2 3 5 4" xfId="5264"/>
    <cellStyle name="표준 16 2 2 2 3 5 4 2" xfId="8121"/>
    <cellStyle name="표준 16 2 2 2 3 5 4 2 2" xfId="20362"/>
    <cellStyle name="표준 16 2 2 2 3 5 4 3" xfId="17504"/>
    <cellStyle name="표준 16 2 2 2 3 5 5" xfId="8116"/>
    <cellStyle name="표준 16 2 2 2 3 5 5 2" xfId="20357"/>
    <cellStyle name="표준 16 2 2 2 3 5 6" xfId="13498"/>
    <cellStyle name="표준 16 2 2 2 3 6" xfId="1666"/>
    <cellStyle name="표준 16 2 2 2 3 6 2" xfId="3226"/>
    <cellStyle name="표준 16 2 2 2 3 6 2 2" xfId="8123"/>
    <cellStyle name="표준 16 2 2 2 3 6 2 2 2" xfId="20364"/>
    <cellStyle name="표준 16 2 2 2 3 6 2 3" xfId="15466"/>
    <cellStyle name="표준 16 2 2 2 3 6 3" xfId="5266"/>
    <cellStyle name="표준 16 2 2 2 3 6 3 2" xfId="8124"/>
    <cellStyle name="표준 16 2 2 2 3 6 3 2 2" xfId="20365"/>
    <cellStyle name="표준 16 2 2 2 3 6 3 3" xfId="17506"/>
    <cellStyle name="표준 16 2 2 2 3 6 4" xfId="8122"/>
    <cellStyle name="표준 16 2 2 2 3 6 4 2" xfId="20363"/>
    <cellStyle name="표준 16 2 2 2 3 6 5" xfId="13906"/>
    <cellStyle name="표준 16 2 2 2 3 7" xfId="2074"/>
    <cellStyle name="표준 16 2 2 2 3 7 2" xfId="3227"/>
    <cellStyle name="표준 16 2 2 2 3 7 2 2" xfId="8126"/>
    <cellStyle name="표준 16 2 2 2 3 7 2 2 2" xfId="20367"/>
    <cellStyle name="표준 16 2 2 2 3 7 2 3" xfId="15467"/>
    <cellStyle name="표준 16 2 2 2 3 7 3" xfId="5267"/>
    <cellStyle name="표준 16 2 2 2 3 7 3 2" xfId="8127"/>
    <cellStyle name="표준 16 2 2 2 3 7 3 2 2" xfId="20368"/>
    <cellStyle name="표준 16 2 2 2 3 7 3 3" xfId="17507"/>
    <cellStyle name="표준 16 2 2 2 3 7 4" xfId="8125"/>
    <cellStyle name="표준 16 2 2 2 3 7 4 2" xfId="20366"/>
    <cellStyle name="표준 16 2 2 2 3 7 5" xfId="14314"/>
    <cellStyle name="표준 16 2 2 2 3 8" xfId="3208"/>
    <cellStyle name="표준 16 2 2 2 3 8 2" xfId="8128"/>
    <cellStyle name="표준 16 2 2 2 3 8 2 2" xfId="20369"/>
    <cellStyle name="표준 16 2 2 2 3 8 3" xfId="15448"/>
    <cellStyle name="표준 16 2 2 2 3 9" xfId="5248"/>
    <cellStyle name="표준 16 2 2 2 3 9 2" xfId="8129"/>
    <cellStyle name="표준 16 2 2 2 3 9 2 2" xfId="20370"/>
    <cellStyle name="표준 16 2 2 2 3 9 3" xfId="17488"/>
    <cellStyle name="표준 16 2 2 2 4" xfId="900"/>
    <cellStyle name="표준 16 2 2 2 4 2" xfId="1310"/>
    <cellStyle name="표준 16 2 2 2 4 2 2" xfId="2534"/>
    <cellStyle name="표준 16 2 2 2 4 2 2 2" xfId="3230"/>
    <cellStyle name="표준 16 2 2 2 4 2 2 2 2" xfId="8133"/>
    <cellStyle name="표준 16 2 2 2 4 2 2 2 2 2" xfId="20374"/>
    <cellStyle name="표준 16 2 2 2 4 2 2 2 3" xfId="15470"/>
    <cellStyle name="표준 16 2 2 2 4 2 2 3" xfId="5270"/>
    <cellStyle name="표준 16 2 2 2 4 2 2 3 2" xfId="8134"/>
    <cellStyle name="표준 16 2 2 2 4 2 2 3 2 2" xfId="20375"/>
    <cellStyle name="표준 16 2 2 2 4 2 2 3 3" xfId="17510"/>
    <cellStyle name="표준 16 2 2 2 4 2 2 4" xfId="8132"/>
    <cellStyle name="표준 16 2 2 2 4 2 2 4 2" xfId="20373"/>
    <cellStyle name="표준 16 2 2 2 4 2 2 5" xfId="14774"/>
    <cellStyle name="표준 16 2 2 2 4 2 3" xfId="3229"/>
    <cellStyle name="표준 16 2 2 2 4 2 3 2" xfId="8135"/>
    <cellStyle name="표준 16 2 2 2 4 2 3 2 2" xfId="20376"/>
    <cellStyle name="표준 16 2 2 2 4 2 3 3" xfId="15469"/>
    <cellStyle name="표준 16 2 2 2 4 2 4" xfId="5269"/>
    <cellStyle name="표준 16 2 2 2 4 2 4 2" xfId="8136"/>
    <cellStyle name="표준 16 2 2 2 4 2 4 2 2" xfId="20377"/>
    <cellStyle name="표준 16 2 2 2 4 2 4 3" xfId="17509"/>
    <cellStyle name="표준 16 2 2 2 4 2 5" xfId="8131"/>
    <cellStyle name="표준 16 2 2 2 4 2 5 2" xfId="20372"/>
    <cellStyle name="표준 16 2 2 2 4 2 6" xfId="13550"/>
    <cellStyle name="표준 16 2 2 2 4 3" xfId="1718"/>
    <cellStyle name="표준 16 2 2 2 4 3 2" xfId="3231"/>
    <cellStyle name="표준 16 2 2 2 4 3 2 2" xfId="8138"/>
    <cellStyle name="표준 16 2 2 2 4 3 2 2 2" xfId="20379"/>
    <cellStyle name="표준 16 2 2 2 4 3 2 3" xfId="15471"/>
    <cellStyle name="표준 16 2 2 2 4 3 3" xfId="5271"/>
    <cellStyle name="표준 16 2 2 2 4 3 3 2" xfId="8139"/>
    <cellStyle name="표준 16 2 2 2 4 3 3 2 2" xfId="20380"/>
    <cellStyle name="표준 16 2 2 2 4 3 3 3" xfId="17511"/>
    <cellStyle name="표준 16 2 2 2 4 3 4" xfId="8137"/>
    <cellStyle name="표준 16 2 2 2 4 3 4 2" xfId="20378"/>
    <cellStyle name="표준 16 2 2 2 4 3 5" xfId="13958"/>
    <cellStyle name="표준 16 2 2 2 4 4" xfId="2126"/>
    <cellStyle name="표준 16 2 2 2 4 4 2" xfId="3232"/>
    <cellStyle name="표준 16 2 2 2 4 4 2 2" xfId="8141"/>
    <cellStyle name="표준 16 2 2 2 4 4 2 2 2" xfId="20382"/>
    <cellStyle name="표준 16 2 2 2 4 4 2 3" xfId="15472"/>
    <cellStyle name="표준 16 2 2 2 4 4 3" xfId="5272"/>
    <cellStyle name="표준 16 2 2 2 4 4 3 2" xfId="8142"/>
    <cellStyle name="표준 16 2 2 2 4 4 3 2 2" xfId="20383"/>
    <cellStyle name="표준 16 2 2 2 4 4 3 3" xfId="17512"/>
    <cellStyle name="표준 16 2 2 2 4 4 4" xfId="8140"/>
    <cellStyle name="표준 16 2 2 2 4 4 4 2" xfId="20381"/>
    <cellStyle name="표준 16 2 2 2 4 4 5" xfId="14366"/>
    <cellStyle name="표준 16 2 2 2 4 5" xfId="3228"/>
    <cellStyle name="표준 16 2 2 2 4 5 2" xfId="8143"/>
    <cellStyle name="표준 16 2 2 2 4 5 2 2" xfId="20384"/>
    <cellStyle name="표준 16 2 2 2 4 5 3" xfId="15468"/>
    <cellStyle name="표준 16 2 2 2 4 6" xfId="5268"/>
    <cellStyle name="표준 16 2 2 2 4 6 2" xfId="8144"/>
    <cellStyle name="표준 16 2 2 2 4 6 2 2" xfId="20385"/>
    <cellStyle name="표준 16 2 2 2 4 6 3" xfId="17508"/>
    <cellStyle name="표준 16 2 2 2 4 7" xfId="8130"/>
    <cellStyle name="표준 16 2 2 2 4 7 2" xfId="20371"/>
    <cellStyle name="표준 16 2 2 2 4 8" xfId="13142"/>
    <cellStyle name="표준 16 2 2 2 5" xfId="1002"/>
    <cellStyle name="표준 16 2 2 2 5 2" xfId="1412"/>
    <cellStyle name="표준 16 2 2 2 5 2 2" xfId="2636"/>
    <cellStyle name="표준 16 2 2 2 5 2 2 2" xfId="3235"/>
    <cellStyle name="표준 16 2 2 2 5 2 2 2 2" xfId="8148"/>
    <cellStyle name="표준 16 2 2 2 5 2 2 2 2 2" xfId="20389"/>
    <cellStyle name="표준 16 2 2 2 5 2 2 2 3" xfId="15475"/>
    <cellStyle name="표준 16 2 2 2 5 2 2 3" xfId="5275"/>
    <cellStyle name="표준 16 2 2 2 5 2 2 3 2" xfId="8149"/>
    <cellStyle name="표준 16 2 2 2 5 2 2 3 2 2" xfId="20390"/>
    <cellStyle name="표준 16 2 2 2 5 2 2 3 3" xfId="17515"/>
    <cellStyle name="표준 16 2 2 2 5 2 2 4" xfId="8147"/>
    <cellStyle name="표준 16 2 2 2 5 2 2 4 2" xfId="20388"/>
    <cellStyle name="표준 16 2 2 2 5 2 2 5" xfId="14876"/>
    <cellStyle name="표준 16 2 2 2 5 2 3" xfId="3234"/>
    <cellStyle name="표준 16 2 2 2 5 2 3 2" xfId="8150"/>
    <cellStyle name="표준 16 2 2 2 5 2 3 2 2" xfId="20391"/>
    <cellStyle name="표준 16 2 2 2 5 2 3 3" xfId="15474"/>
    <cellStyle name="표준 16 2 2 2 5 2 4" xfId="5274"/>
    <cellStyle name="표준 16 2 2 2 5 2 4 2" xfId="8151"/>
    <cellStyle name="표준 16 2 2 2 5 2 4 2 2" xfId="20392"/>
    <cellStyle name="표준 16 2 2 2 5 2 4 3" xfId="17514"/>
    <cellStyle name="표준 16 2 2 2 5 2 5" xfId="8146"/>
    <cellStyle name="표준 16 2 2 2 5 2 5 2" xfId="20387"/>
    <cellStyle name="표준 16 2 2 2 5 2 6" xfId="13652"/>
    <cellStyle name="표준 16 2 2 2 5 3" xfId="1820"/>
    <cellStyle name="표준 16 2 2 2 5 3 2" xfId="3236"/>
    <cellStyle name="표준 16 2 2 2 5 3 2 2" xfId="8153"/>
    <cellStyle name="표준 16 2 2 2 5 3 2 2 2" xfId="20394"/>
    <cellStyle name="표준 16 2 2 2 5 3 2 3" xfId="15476"/>
    <cellStyle name="표준 16 2 2 2 5 3 3" xfId="5276"/>
    <cellStyle name="표준 16 2 2 2 5 3 3 2" xfId="8154"/>
    <cellStyle name="표준 16 2 2 2 5 3 3 2 2" xfId="20395"/>
    <cellStyle name="표준 16 2 2 2 5 3 3 3" xfId="17516"/>
    <cellStyle name="표준 16 2 2 2 5 3 4" xfId="8152"/>
    <cellStyle name="표준 16 2 2 2 5 3 4 2" xfId="20393"/>
    <cellStyle name="표준 16 2 2 2 5 3 5" xfId="14060"/>
    <cellStyle name="표준 16 2 2 2 5 4" xfId="2228"/>
    <cellStyle name="표준 16 2 2 2 5 4 2" xfId="3237"/>
    <cellStyle name="표준 16 2 2 2 5 4 2 2" xfId="8156"/>
    <cellStyle name="표준 16 2 2 2 5 4 2 2 2" xfId="20397"/>
    <cellStyle name="표준 16 2 2 2 5 4 2 3" xfId="15477"/>
    <cellStyle name="표준 16 2 2 2 5 4 3" xfId="5277"/>
    <cellStyle name="표준 16 2 2 2 5 4 3 2" xfId="8157"/>
    <cellStyle name="표준 16 2 2 2 5 4 3 2 2" xfId="20398"/>
    <cellStyle name="표준 16 2 2 2 5 4 3 3" xfId="17517"/>
    <cellStyle name="표준 16 2 2 2 5 4 4" xfId="8155"/>
    <cellStyle name="표준 16 2 2 2 5 4 4 2" xfId="20396"/>
    <cellStyle name="표준 16 2 2 2 5 4 5" xfId="14468"/>
    <cellStyle name="표준 16 2 2 2 5 5" xfId="3233"/>
    <cellStyle name="표준 16 2 2 2 5 5 2" xfId="8158"/>
    <cellStyle name="표준 16 2 2 2 5 5 2 2" xfId="20399"/>
    <cellStyle name="표준 16 2 2 2 5 5 3" xfId="15473"/>
    <cellStyle name="표준 16 2 2 2 5 6" xfId="5273"/>
    <cellStyle name="표준 16 2 2 2 5 6 2" xfId="8159"/>
    <cellStyle name="표준 16 2 2 2 5 6 2 2" xfId="20400"/>
    <cellStyle name="표준 16 2 2 2 5 6 3" xfId="17513"/>
    <cellStyle name="표준 16 2 2 2 5 7" xfId="8145"/>
    <cellStyle name="표준 16 2 2 2 5 7 2" xfId="20386"/>
    <cellStyle name="표준 16 2 2 2 5 8" xfId="13244"/>
    <cellStyle name="표준 16 2 2 2 6" xfId="1105"/>
    <cellStyle name="표준 16 2 2 2 6 2" xfId="1514"/>
    <cellStyle name="표준 16 2 2 2 6 2 2" xfId="2738"/>
    <cellStyle name="표준 16 2 2 2 6 2 2 2" xfId="3240"/>
    <cellStyle name="표준 16 2 2 2 6 2 2 2 2" xfId="8163"/>
    <cellStyle name="표준 16 2 2 2 6 2 2 2 2 2" xfId="20404"/>
    <cellStyle name="표준 16 2 2 2 6 2 2 2 3" xfId="15480"/>
    <cellStyle name="표준 16 2 2 2 6 2 2 3" xfId="5280"/>
    <cellStyle name="표준 16 2 2 2 6 2 2 3 2" xfId="8164"/>
    <cellStyle name="표준 16 2 2 2 6 2 2 3 2 2" xfId="20405"/>
    <cellStyle name="표준 16 2 2 2 6 2 2 3 3" xfId="17520"/>
    <cellStyle name="표준 16 2 2 2 6 2 2 4" xfId="8162"/>
    <cellStyle name="표준 16 2 2 2 6 2 2 4 2" xfId="20403"/>
    <cellStyle name="표준 16 2 2 2 6 2 2 5" xfId="14978"/>
    <cellStyle name="표준 16 2 2 2 6 2 3" xfId="3239"/>
    <cellStyle name="표준 16 2 2 2 6 2 3 2" xfId="8165"/>
    <cellStyle name="표준 16 2 2 2 6 2 3 2 2" xfId="20406"/>
    <cellStyle name="표준 16 2 2 2 6 2 3 3" xfId="15479"/>
    <cellStyle name="표준 16 2 2 2 6 2 4" xfId="5279"/>
    <cellStyle name="표준 16 2 2 2 6 2 4 2" xfId="8166"/>
    <cellStyle name="표준 16 2 2 2 6 2 4 2 2" xfId="20407"/>
    <cellStyle name="표준 16 2 2 2 6 2 4 3" xfId="17519"/>
    <cellStyle name="표준 16 2 2 2 6 2 5" xfId="8161"/>
    <cellStyle name="표준 16 2 2 2 6 2 5 2" xfId="20402"/>
    <cellStyle name="표준 16 2 2 2 6 2 6" xfId="13754"/>
    <cellStyle name="표준 16 2 2 2 6 3" xfId="1922"/>
    <cellStyle name="표준 16 2 2 2 6 3 2" xfId="3241"/>
    <cellStyle name="표준 16 2 2 2 6 3 2 2" xfId="8168"/>
    <cellStyle name="표준 16 2 2 2 6 3 2 2 2" xfId="20409"/>
    <cellStyle name="표준 16 2 2 2 6 3 2 3" xfId="15481"/>
    <cellStyle name="표준 16 2 2 2 6 3 3" xfId="5281"/>
    <cellStyle name="표준 16 2 2 2 6 3 3 2" xfId="8169"/>
    <cellStyle name="표준 16 2 2 2 6 3 3 2 2" xfId="20410"/>
    <cellStyle name="표준 16 2 2 2 6 3 3 3" xfId="17521"/>
    <cellStyle name="표준 16 2 2 2 6 3 4" xfId="8167"/>
    <cellStyle name="표준 16 2 2 2 6 3 4 2" xfId="20408"/>
    <cellStyle name="표준 16 2 2 2 6 3 5" xfId="14162"/>
    <cellStyle name="표준 16 2 2 2 6 4" xfId="2330"/>
    <cellStyle name="표준 16 2 2 2 6 4 2" xfId="3242"/>
    <cellStyle name="표준 16 2 2 2 6 4 2 2" xfId="8171"/>
    <cellStyle name="표준 16 2 2 2 6 4 2 2 2" xfId="20412"/>
    <cellStyle name="표준 16 2 2 2 6 4 2 3" xfId="15482"/>
    <cellStyle name="표준 16 2 2 2 6 4 3" xfId="5282"/>
    <cellStyle name="표준 16 2 2 2 6 4 3 2" xfId="8172"/>
    <cellStyle name="표준 16 2 2 2 6 4 3 2 2" xfId="20413"/>
    <cellStyle name="표준 16 2 2 2 6 4 3 3" xfId="17522"/>
    <cellStyle name="표준 16 2 2 2 6 4 4" xfId="8170"/>
    <cellStyle name="표준 16 2 2 2 6 4 4 2" xfId="20411"/>
    <cellStyle name="표준 16 2 2 2 6 4 5" xfId="14570"/>
    <cellStyle name="표준 16 2 2 2 6 5" xfId="3238"/>
    <cellStyle name="표준 16 2 2 2 6 5 2" xfId="8173"/>
    <cellStyle name="표준 16 2 2 2 6 5 2 2" xfId="20414"/>
    <cellStyle name="표준 16 2 2 2 6 5 3" xfId="15478"/>
    <cellStyle name="표준 16 2 2 2 6 6" xfId="5278"/>
    <cellStyle name="표준 16 2 2 2 6 6 2" xfId="8174"/>
    <cellStyle name="표준 16 2 2 2 6 6 2 2" xfId="20415"/>
    <cellStyle name="표준 16 2 2 2 6 6 3" xfId="17518"/>
    <cellStyle name="표준 16 2 2 2 6 7" xfId="8160"/>
    <cellStyle name="표준 16 2 2 2 6 7 2" xfId="20401"/>
    <cellStyle name="표준 16 2 2 2 6 8" xfId="13346"/>
    <cellStyle name="표준 16 2 2 2 7" xfId="1208"/>
    <cellStyle name="표준 16 2 2 2 7 2" xfId="2432"/>
    <cellStyle name="표준 16 2 2 2 7 2 2" xfId="3244"/>
    <cellStyle name="표준 16 2 2 2 7 2 2 2" xfId="8177"/>
    <cellStyle name="표준 16 2 2 2 7 2 2 2 2" xfId="20418"/>
    <cellStyle name="표준 16 2 2 2 7 2 2 3" xfId="15484"/>
    <cellStyle name="표준 16 2 2 2 7 2 3" xfId="5284"/>
    <cellStyle name="표준 16 2 2 2 7 2 3 2" xfId="8178"/>
    <cellStyle name="표준 16 2 2 2 7 2 3 2 2" xfId="20419"/>
    <cellStyle name="표준 16 2 2 2 7 2 3 3" xfId="17524"/>
    <cellStyle name="표준 16 2 2 2 7 2 4" xfId="8176"/>
    <cellStyle name="표준 16 2 2 2 7 2 4 2" xfId="20417"/>
    <cellStyle name="표준 16 2 2 2 7 2 5" xfId="14672"/>
    <cellStyle name="표준 16 2 2 2 7 3" xfId="3243"/>
    <cellStyle name="표준 16 2 2 2 7 3 2" xfId="8179"/>
    <cellStyle name="표준 16 2 2 2 7 3 2 2" xfId="20420"/>
    <cellStyle name="표준 16 2 2 2 7 3 3" xfId="15483"/>
    <cellStyle name="표준 16 2 2 2 7 4" xfId="5283"/>
    <cellStyle name="표준 16 2 2 2 7 4 2" xfId="8180"/>
    <cellStyle name="표준 16 2 2 2 7 4 2 2" xfId="20421"/>
    <cellStyle name="표준 16 2 2 2 7 4 3" xfId="17523"/>
    <cellStyle name="표준 16 2 2 2 7 5" xfId="8175"/>
    <cellStyle name="표준 16 2 2 2 7 5 2" xfId="20416"/>
    <cellStyle name="표준 16 2 2 2 7 6" xfId="13448"/>
    <cellStyle name="표준 16 2 2 2 8" xfId="1616"/>
    <cellStyle name="표준 16 2 2 2 8 2" xfId="3245"/>
    <cellStyle name="표준 16 2 2 2 8 2 2" xfId="8182"/>
    <cellStyle name="표준 16 2 2 2 8 2 2 2" xfId="20423"/>
    <cellStyle name="표준 16 2 2 2 8 2 3" xfId="15485"/>
    <cellStyle name="표준 16 2 2 2 8 3" xfId="5285"/>
    <cellStyle name="표준 16 2 2 2 8 3 2" xfId="8183"/>
    <cellStyle name="표준 16 2 2 2 8 3 2 2" xfId="20424"/>
    <cellStyle name="표준 16 2 2 2 8 3 3" xfId="17525"/>
    <cellStyle name="표준 16 2 2 2 8 4" xfId="8181"/>
    <cellStyle name="표준 16 2 2 2 8 4 2" xfId="20422"/>
    <cellStyle name="표준 16 2 2 2 8 5" xfId="13856"/>
    <cellStyle name="표준 16 2 2 2 9" xfId="2024"/>
    <cellStyle name="표준 16 2 2 2 9 2" xfId="3246"/>
    <cellStyle name="표준 16 2 2 2 9 2 2" xfId="8185"/>
    <cellStyle name="표준 16 2 2 2 9 2 2 2" xfId="20426"/>
    <cellStyle name="표준 16 2 2 2 9 2 3" xfId="15486"/>
    <cellStyle name="표준 16 2 2 2 9 3" xfId="5286"/>
    <cellStyle name="표준 16 2 2 2 9 3 2" xfId="8186"/>
    <cellStyle name="표준 16 2 2 2 9 3 2 2" xfId="20427"/>
    <cellStyle name="표준 16 2 2 2 9 3 3" xfId="17526"/>
    <cellStyle name="표준 16 2 2 2 9 4" xfId="8184"/>
    <cellStyle name="표준 16 2 2 2 9 4 2" xfId="20425"/>
    <cellStyle name="표준 16 2 2 2 9 5" xfId="14264"/>
    <cellStyle name="표준 16 2 2 3" xfId="810"/>
    <cellStyle name="표준 16 2 2 3 10" xfId="5287"/>
    <cellStyle name="표준 16 2 2 3 10 2" xfId="8188"/>
    <cellStyle name="표준 16 2 2 3 10 2 2" xfId="20429"/>
    <cellStyle name="표준 16 2 2 3 10 3" xfId="17527"/>
    <cellStyle name="표준 16 2 2 3 11" xfId="8187"/>
    <cellStyle name="표준 16 2 2 3 11 2" xfId="20428"/>
    <cellStyle name="표준 16 2 2 3 12" xfId="13052"/>
    <cellStyle name="표준 16 2 2 3 2" xfId="860"/>
    <cellStyle name="표준 16 2 2 3 2 10" xfId="8189"/>
    <cellStyle name="표준 16 2 2 3 2 10 2" xfId="20430"/>
    <cellStyle name="표준 16 2 2 3 2 11" xfId="13102"/>
    <cellStyle name="표준 16 2 2 3 2 2" xfId="962"/>
    <cellStyle name="표준 16 2 2 3 2 2 2" xfId="1372"/>
    <cellStyle name="표준 16 2 2 3 2 2 2 2" xfId="2596"/>
    <cellStyle name="표준 16 2 2 3 2 2 2 2 2" xfId="3251"/>
    <cellStyle name="표준 16 2 2 3 2 2 2 2 2 2" xfId="8193"/>
    <cellStyle name="표준 16 2 2 3 2 2 2 2 2 2 2" xfId="20434"/>
    <cellStyle name="표준 16 2 2 3 2 2 2 2 2 3" xfId="15491"/>
    <cellStyle name="표준 16 2 2 3 2 2 2 2 3" xfId="5291"/>
    <cellStyle name="표준 16 2 2 3 2 2 2 2 3 2" xfId="8194"/>
    <cellStyle name="표준 16 2 2 3 2 2 2 2 3 2 2" xfId="20435"/>
    <cellStyle name="표준 16 2 2 3 2 2 2 2 3 3" xfId="17531"/>
    <cellStyle name="표준 16 2 2 3 2 2 2 2 4" xfId="8192"/>
    <cellStyle name="표준 16 2 2 3 2 2 2 2 4 2" xfId="20433"/>
    <cellStyle name="표준 16 2 2 3 2 2 2 2 5" xfId="14836"/>
    <cellStyle name="표준 16 2 2 3 2 2 2 3" xfId="3250"/>
    <cellStyle name="표준 16 2 2 3 2 2 2 3 2" xfId="8195"/>
    <cellStyle name="표준 16 2 2 3 2 2 2 3 2 2" xfId="20436"/>
    <cellStyle name="표준 16 2 2 3 2 2 2 3 3" xfId="15490"/>
    <cellStyle name="표준 16 2 2 3 2 2 2 4" xfId="5290"/>
    <cellStyle name="표준 16 2 2 3 2 2 2 4 2" xfId="8196"/>
    <cellStyle name="표준 16 2 2 3 2 2 2 4 2 2" xfId="20437"/>
    <cellStyle name="표준 16 2 2 3 2 2 2 4 3" xfId="17530"/>
    <cellStyle name="표준 16 2 2 3 2 2 2 5" xfId="8191"/>
    <cellStyle name="표준 16 2 2 3 2 2 2 5 2" xfId="20432"/>
    <cellStyle name="표준 16 2 2 3 2 2 2 6" xfId="13612"/>
    <cellStyle name="표준 16 2 2 3 2 2 3" xfId="1780"/>
    <cellStyle name="표준 16 2 2 3 2 2 3 2" xfId="3252"/>
    <cellStyle name="표준 16 2 2 3 2 2 3 2 2" xfId="8198"/>
    <cellStyle name="표준 16 2 2 3 2 2 3 2 2 2" xfId="20439"/>
    <cellStyle name="표준 16 2 2 3 2 2 3 2 3" xfId="15492"/>
    <cellStyle name="표준 16 2 2 3 2 2 3 3" xfId="5292"/>
    <cellStyle name="표준 16 2 2 3 2 2 3 3 2" xfId="8199"/>
    <cellStyle name="표준 16 2 2 3 2 2 3 3 2 2" xfId="20440"/>
    <cellStyle name="표준 16 2 2 3 2 2 3 3 3" xfId="17532"/>
    <cellStyle name="표준 16 2 2 3 2 2 3 4" xfId="8197"/>
    <cellStyle name="표준 16 2 2 3 2 2 3 4 2" xfId="20438"/>
    <cellStyle name="표준 16 2 2 3 2 2 3 5" xfId="14020"/>
    <cellStyle name="표준 16 2 2 3 2 2 4" xfId="2188"/>
    <cellStyle name="표준 16 2 2 3 2 2 4 2" xfId="3253"/>
    <cellStyle name="표준 16 2 2 3 2 2 4 2 2" xfId="8201"/>
    <cellStyle name="표준 16 2 2 3 2 2 4 2 2 2" xfId="20442"/>
    <cellStyle name="표준 16 2 2 3 2 2 4 2 3" xfId="15493"/>
    <cellStyle name="표준 16 2 2 3 2 2 4 3" xfId="5293"/>
    <cellStyle name="표준 16 2 2 3 2 2 4 3 2" xfId="8202"/>
    <cellStyle name="표준 16 2 2 3 2 2 4 3 2 2" xfId="20443"/>
    <cellStyle name="표준 16 2 2 3 2 2 4 3 3" xfId="17533"/>
    <cellStyle name="표준 16 2 2 3 2 2 4 4" xfId="8200"/>
    <cellStyle name="표준 16 2 2 3 2 2 4 4 2" xfId="20441"/>
    <cellStyle name="표준 16 2 2 3 2 2 4 5" xfId="14428"/>
    <cellStyle name="표준 16 2 2 3 2 2 5" xfId="3249"/>
    <cellStyle name="표준 16 2 2 3 2 2 5 2" xfId="8203"/>
    <cellStyle name="표준 16 2 2 3 2 2 5 2 2" xfId="20444"/>
    <cellStyle name="표준 16 2 2 3 2 2 5 3" xfId="15489"/>
    <cellStyle name="표준 16 2 2 3 2 2 6" xfId="5289"/>
    <cellStyle name="표준 16 2 2 3 2 2 6 2" xfId="8204"/>
    <cellStyle name="표준 16 2 2 3 2 2 6 2 2" xfId="20445"/>
    <cellStyle name="표준 16 2 2 3 2 2 6 3" xfId="17529"/>
    <cellStyle name="표준 16 2 2 3 2 2 7" xfId="8190"/>
    <cellStyle name="표준 16 2 2 3 2 2 7 2" xfId="20431"/>
    <cellStyle name="표준 16 2 2 3 2 2 8" xfId="13204"/>
    <cellStyle name="표준 16 2 2 3 2 3" xfId="1064"/>
    <cellStyle name="표준 16 2 2 3 2 3 2" xfId="1474"/>
    <cellStyle name="표준 16 2 2 3 2 3 2 2" xfId="2698"/>
    <cellStyle name="표준 16 2 2 3 2 3 2 2 2" xfId="3256"/>
    <cellStyle name="표준 16 2 2 3 2 3 2 2 2 2" xfId="8208"/>
    <cellStyle name="표준 16 2 2 3 2 3 2 2 2 2 2" xfId="20449"/>
    <cellStyle name="표준 16 2 2 3 2 3 2 2 2 3" xfId="15496"/>
    <cellStyle name="표준 16 2 2 3 2 3 2 2 3" xfId="5296"/>
    <cellStyle name="표준 16 2 2 3 2 3 2 2 3 2" xfId="8209"/>
    <cellStyle name="표준 16 2 2 3 2 3 2 2 3 2 2" xfId="20450"/>
    <cellStyle name="표준 16 2 2 3 2 3 2 2 3 3" xfId="17536"/>
    <cellStyle name="표준 16 2 2 3 2 3 2 2 4" xfId="8207"/>
    <cellStyle name="표준 16 2 2 3 2 3 2 2 4 2" xfId="20448"/>
    <cellStyle name="표준 16 2 2 3 2 3 2 2 5" xfId="14938"/>
    <cellStyle name="표준 16 2 2 3 2 3 2 3" xfId="3255"/>
    <cellStyle name="표준 16 2 2 3 2 3 2 3 2" xfId="8210"/>
    <cellStyle name="표준 16 2 2 3 2 3 2 3 2 2" xfId="20451"/>
    <cellStyle name="표준 16 2 2 3 2 3 2 3 3" xfId="15495"/>
    <cellStyle name="표준 16 2 2 3 2 3 2 4" xfId="5295"/>
    <cellStyle name="표준 16 2 2 3 2 3 2 4 2" xfId="8211"/>
    <cellStyle name="표준 16 2 2 3 2 3 2 4 2 2" xfId="20452"/>
    <cellStyle name="표준 16 2 2 3 2 3 2 4 3" xfId="17535"/>
    <cellStyle name="표준 16 2 2 3 2 3 2 5" xfId="8206"/>
    <cellStyle name="표준 16 2 2 3 2 3 2 5 2" xfId="20447"/>
    <cellStyle name="표준 16 2 2 3 2 3 2 6" xfId="13714"/>
    <cellStyle name="표준 16 2 2 3 2 3 3" xfId="1882"/>
    <cellStyle name="표준 16 2 2 3 2 3 3 2" xfId="3257"/>
    <cellStyle name="표준 16 2 2 3 2 3 3 2 2" xfId="8213"/>
    <cellStyle name="표준 16 2 2 3 2 3 3 2 2 2" xfId="20454"/>
    <cellStyle name="표준 16 2 2 3 2 3 3 2 3" xfId="15497"/>
    <cellStyle name="표준 16 2 2 3 2 3 3 3" xfId="5297"/>
    <cellStyle name="표준 16 2 2 3 2 3 3 3 2" xfId="8214"/>
    <cellStyle name="표준 16 2 2 3 2 3 3 3 2 2" xfId="20455"/>
    <cellStyle name="표준 16 2 2 3 2 3 3 3 3" xfId="17537"/>
    <cellStyle name="표준 16 2 2 3 2 3 3 4" xfId="8212"/>
    <cellStyle name="표준 16 2 2 3 2 3 3 4 2" xfId="20453"/>
    <cellStyle name="표준 16 2 2 3 2 3 3 5" xfId="14122"/>
    <cellStyle name="표준 16 2 2 3 2 3 4" xfId="2290"/>
    <cellStyle name="표준 16 2 2 3 2 3 4 2" xfId="3258"/>
    <cellStyle name="표준 16 2 2 3 2 3 4 2 2" xfId="8216"/>
    <cellStyle name="표준 16 2 2 3 2 3 4 2 2 2" xfId="20457"/>
    <cellStyle name="표준 16 2 2 3 2 3 4 2 3" xfId="15498"/>
    <cellStyle name="표준 16 2 2 3 2 3 4 3" xfId="5298"/>
    <cellStyle name="표준 16 2 2 3 2 3 4 3 2" xfId="8217"/>
    <cellStyle name="표준 16 2 2 3 2 3 4 3 2 2" xfId="20458"/>
    <cellStyle name="표준 16 2 2 3 2 3 4 3 3" xfId="17538"/>
    <cellStyle name="표준 16 2 2 3 2 3 4 4" xfId="8215"/>
    <cellStyle name="표준 16 2 2 3 2 3 4 4 2" xfId="20456"/>
    <cellStyle name="표준 16 2 2 3 2 3 4 5" xfId="14530"/>
    <cellStyle name="표준 16 2 2 3 2 3 5" xfId="3254"/>
    <cellStyle name="표준 16 2 2 3 2 3 5 2" xfId="8218"/>
    <cellStyle name="표준 16 2 2 3 2 3 5 2 2" xfId="20459"/>
    <cellStyle name="표준 16 2 2 3 2 3 5 3" xfId="15494"/>
    <cellStyle name="표준 16 2 2 3 2 3 6" xfId="5294"/>
    <cellStyle name="표준 16 2 2 3 2 3 6 2" xfId="8219"/>
    <cellStyle name="표준 16 2 2 3 2 3 6 2 2" xfId="20460"/>
    <cellStyle name="표준 16 2 2 3 2 3 6 3" xfId="17534"/>
    <cellStyle name="표준 16 2 2 3 2 3 7" xfId="8205"/>
    <cellStyle name="표준 16 2 2 3 2 3 7 2" xfId="20446"/>
    <cellStyle name="표준 16 2 2 3 2 3 8" xfId="13306"/>
    <cellStyle name="표준 16 2 2 3 2 4" xfId="1167"/>
    <cellStyle name="표준 16 2 2 3 2 4 2" xfId="1576"/>
    <cellStyle name="표준 16 2 2 3 2 4 2 2" xfId="2800"/>
    <cellStyle name="표준 16 2 2 3 2 4 2 2 2" xfId="3261"/>
    <cellStyle name="표준 16 2 2 3 2 4 2 2 2 2" xfId="8223"/>
    <cellStyle name="표준 16 2 2 3 2 4 2 2 2 2 2" xfId="20464"/>
    <cellStyle name="표준 16 2 2 3 2 4 2 2 2 3" xfId="15501"/>
    <cellStyle name="표준 16 2 2 3 2 4 2 2 3" xfId="5301"/>
    <cellStyle name="표준 16 2 2 3 2 4 2 2 3 2" xfId="8224"/>
    <cellStyle name="표준 16 2 2 3 2 4 2 2 3 2 2" xfId="20465"/>
    <cellStyle name="표준 16 2 2 3 2 4 2 2 3 3" xfId="17541"/>
    <cellStyle name="표준 16 2 2 3 2 4 2 2 4" xfId="8222"/>
    <cellStyle name="표준 16 2 2 3 2 4 2 2 4 2" xfId="20463"/>
    <cellStyle name="표준 16 2 2 3 2 4 2 2 5" xfId="15040"/>
    <cellStyle name="표준 16 2 2 3 2 4 2 3" xfId="3260"/>
    <cellStyle name="표준 16 2 2 3 2 4 2 3 2" xfId="8225"/>
    <cellStyle name="표준 16 2 2 3 2 4 2 3 2 2" xfId="20466"/>
    <cellStyle name="표준 16 2 2 3 2 4 2 3 3" xfId="15500"/>
    <cellStyle name="표준 16 2 2 3 2 4 2 4" xfId="5300"/>
    <cellStyle name="표준 16 2 2 3 2 4 2 4 2" xfId="8226"/>
    <cellStyle name="표준 16 2 2 3 2 4 2 4 2 2" xfId="20467"/>
    <cellStyle name="표준 16 2 2 3 2 4 2 4 3" xfId="17540"/>
    <cellStyle name="표준 16 2 2 3 2 4 2 5" xfId="8221"/>
    <cellStyle name="표준 16 2 2 3 2 4 2 5 2" xfId="20462"/>
    <cellStyle name="표준 16 2 2 3 2 4 2 6" xfId="13816"/>
    <cellStyle name="표준 16 2 2 3 2 4 3" xfId="1984"/>
    <cellStyle name="표준 16 2 2 3 2 4 3 2" xfId="3262"/>
    <cellStyle name="표준 16 2 2 3 2 4 3 2 2" xfId="8228"/>
    <cellStyle name="표준 16 2 2 3 2 4 3 2 2 2" xfId="20469"/>
    <cellStyle name="표준 16 2 2 3 2 4 3 2 3" xfId="15502"/>
    <cellStyle name="표준 16 2 2 3 2 4 3 3" xfId="5302"/>
    <cellStyle name="표준 16 2 2 3 2 4 3 3 2" xfId="8229"/>
    <cellStyle name="표준 16 2 2 3 2 4 3 3 2 2" xfId="20470"/>
    <cellStyle name="표준 16 2 2 3 2 4 3 3 3" xfId="17542"/>
    <cellStyle name="표준 16 2 2 3 2 4 3 4" xfId="8227"/>
    <cellStyle name="표준 16 2 2 3 2 4 3 4 2" xfId="20468"/>
    <cellStyle name="표준 16 2 2 3 2 4 3 5" xfId="14224"/>
    <cellStyle name="표준 16 2 2 3 2 4 4" xfId="2392"/>
    <cellStyle name="표준 16 2 2 3 2 4 4 2" xfId="3263"/>
    <cellStyle name="표준 16 2 2 3 2 4 4 2 2" xfId="8231"/>
    <cellStyle name="표준 16 2 2 3 2 4 4 2 2 2" xfId="20472"/>
    <cellStyle name="표준 16 2 2 3 2 4 4 2 3" xfId="15503"/>
    <cellStyle name="표준 16 2 2 3 2 4 4 3" xfId="5303"/>
    <cellStyle name="표준 16 2 2 3 2 4 4 3 2" xfId="8232"/>
    <cellStyle name="표준 16 2 2 3 2 4 4 3 2 2" xfId="20473"/>
    <cellStyle name="표준 16 2 2 3 2 4 4 3 3" xfId="17543"/>
    <cellStyle name="표준 16 2 2 3 2 4 4 4" xfId="8230"/>
    <cellStyle name="표준 16 2 2 3 2 4 4 4 2" xfId="20471"/>
    <cellStyle name="표준 16 2 2 3 2 4 4 5" xfId="14632"/>
    <cellStyle name="표준 16 2 2 3 2 4 5" xfId="3259"/>
    <cellStyle name="표준 16 2 2 3 2 4 5 2" xfId="8233"/>
    <cellStyle name="표준 16 2 2 3 2 4 5 2 2" xfId="20474"/>
    <cellStyle name="표준 16 2 2 3 2 4 5 3" xfId="15499"/>
    <cellStyle name="표준 16 2 2 3 2 4 6" xfId="5299"/>
    <cellStyle name="표준 16 2 2 3 2 4 6 2" xfId="8234"/>
    <cellStyle name="표준 16 2 2 3 2 4 6 2 2" xfId="20475"/>
    <cellStyle name="표준 16 2 2 3 2 4 6 3" xfId="17539"/>
    <cellStyle name="표준 16 2 2 3 2 4 7" xfId="8220"/>
    <cellStyle name="표준 16 2 2 3 2 4 7 2" xfId="20461"/>
    <cellStyle name="표준 16 2 2 3 2 4 8" xfId="13408"/>
    <cellStyle name="표준 16 2 2 3 2 5" xfId="1270"/>
    <cellStyle name="표준 16 2 2 3 2 5 2" xfId="2494"/>
    <cellStyle name="표준 16 2 2 3 2 5 2 2" xfId="3265"/>
    <cellStyle name="표준 16 2 2 3 2 5 2 2 2" xfId="8237"/>
    <cellStyle name="표준 16 2 2 3 2 5 2 2 2 2" xfId="20478"/>
    <cellStyle name="표준 16 2 2 3 2 5 2 2 3" xfId="15505"/>
    <cellStyle name="표준 16 2 2 3 2 5 2 3" xfId="5305"/>
    <cellStyle name="표준 16 2 2 3 2 5 2 3 2" xfId="8238"/>
    <cellStyle name="표준 16 2 2 3 2 5 2 3 2 2" xfId="20479"/>
    <cellStyle name="표준 16 2 2 3 2 5 2 3 3" xfId="17545"/>
    <cellStyle name="표준 16 2 2 3 2 5 2 4" xfId="8236"/>
    <cellStyle name="표준 16 2 2 3 2 5 2 4 2" xfId="20477"/>
    <cellStyle name="표준 16 2 2 3 2 5 2 5" xfId="14734"/>
    <cellStyle name="표준 16 2 2 3 2 5 3" xfId="3264"/>
    <cellStyle name="표준 16 2 2 3 2 5 3 2" xfId="8239"/>
    <cellStyle name="표준 16 2 2 3 2 5 3 2 2" xfId="20480"/>
    <cellStyle name="표준 16 2 2 3 2 5 3 3" xfId="15504"/>
    <cellStyle name="표준 16 2 2 3 2 5 4" xfId="5304"/>
    <cellStyle name="표준 16 2 2 3 2 5 4 2" xfId="8240"/>
    <cellStyle name="표준 16 2 2 3 2 5 4 2 2" xfId="20481"/>
    <cellStyle name="표준 16 2 2 3 2 5 4 3" xfId="17544"/>
    <cellStyle name="표준 16 2 2 3 2 5 5" xfId="8235"/>
    <cellStyle name="표준 16 2 2 3 2 5 5 2" xfId="20476"/>
    <cellStyle name="표준 16 2 2 3 2 5 6" xfId="13510"/>
    <cellStyle name="표준 16 2 2 3 2 6" xfId="1678"/>
    <cellStyle name="표준 16 2 2 3 2 6 2" xfId="3266"/>
    <cellStyle name="표준 16 2 2 3 2 6 2 2" xfId="8242"/>
    <cellStyle name="표준 16 2 2 3 2 6 2 2 2" xfId="20483"/>
    <cellStyle name="표준 16 2 2 3 2 6 2 3" xfId="15506"/>
    <cellStyle name="표준 16 2 2 3 2 6 3" xfId="5306"/>
    <cellStyle name="표준 16 2 2 3 2 6 3 2" xfId="8243"/>
    <cellStyle name="표준 16 2 2 3 2 6 3 2 2" xfId="20484"/>
    <cellStyle name="표준 16 2 2 3 2 6 3 3" xfId="17546"/>
    <cellStyle name="표준 16 2 2 3 2 6 4" xfId="8241"/>
    <cellStyle name="표준 16 2 2 3 2 6 4 2" xfId="20482"/>
    <cellStyle name="표준 16 2 2 3 2 6 5" xfId="13918"/>
    <cellStyle name="표준 16 2 2 3 2 7" xfId="2086"/>
    <cellStyle name="표준 16 2 2 3 2 7 2" xfId="3267"/>
    <cellStyle name="표준 16 2 2 3 2 7 2 2" xfId="8245"/>
    <cellStyle name="표준 16 2 2 3 2 7 2 2 2" xfId="20486"/>
    <cellStyle name="표준 16 2 2 3 2 7 2 3" xfId="15507"/>
    <cellStyle name="표준 16 2 2 3 2 7 3" xfId="5307"/>
    <cellStyle name="표준 16 2 2 3 2 7 3 2" xfId="8246"/>
    <cellStyle name="표준 16 2 2 3 2 7 3 2 2" xfId="20487"/>
    <cellStyle name="표준 16 2 2 3 2 7 3 3" xfId="17547"/>
    <cellStyle name="표준 16 2 2 3 2 7 4" xfId="8244"/>
    <cellStyle name="표준 16 2 2 3 2 7 4 2" xfId="20485"/>
    <cellStyle name="표준 16 2 2 3 2 7 5" xfId="14326"/>
    <cellStyle name="표준 16 2 2 3 2 8" xfId="3248"/>
    <cellStyle name="표준 16 2 2 3 2 8 2" xfId="8247"/>
    <cellStyle name="표준 16 2 2 3 2 8 2 2" xfId="20488"/>
    <cellStyle name="표준 16 2 2 3 2 8 3" xfId="15488"/>
    <cellStyle name="표준 16 2 2 3 2 9" xfId="5288"/>
    <cellStyle name="표준 16 2 2 3 2 9 2" xfId="8248"/>
    <cellStyle name="표준 16 2 2 3 2 9 2 2" xfId="20489"/>
    <cellStyle name="표준 16 2 2 3 2 9 3" xfId="17528"/>
    <cellStyle name="표준 16 2 2 3 3" xfId="912"/>
    <cellStyle name="표준 16 2 2 3 3 2" xfId="1322"/>
    <cellStyle name="표준 16 2 2 3 3 2 2" xfId="2546"/>
    <cellStyle name="표준 16 2 2 3 3 2 2 2" xfId="3270"/>
    <cellStyle name="표준 16 2 2 3 3 2 2 2 2" xfId="8252"/>
    <cellStyle name="표준 16 2 2 3 3 2 2 2 2 2" xfId="20493"/>
    <cellStyle name="표준 16 2 2 3 3 2 2 2 3" xfId="15510"/>
    <cellStyle name="표준 16 2 2 3 3 2 2 3" xfId="5310"/>
    <cellStyle name="표준 16 2 2 3 3 2 2 3 2" xfId="8253"/>
    <cellStyle name="표준 16 2 2 3 3 2 2 3 2 2" xfId="20494"/>
    <cellStyle name="표준 16 2 2 3 3 2 2 3 3" xfId="17550"/>
    <cellStyle name="표준 16 2 2 3 3 2 2 4" xfId="8251"/>
    <cellStyle name="표준 16 2 2 3 3 2 2 4 2" xfId="20492"/>
    <cellStyle name="표준 16 2 2 3 3 2 2 5" xfId="14786"/>
    <cellStyle name="표준 16 2 2 3 3 2 3" xfId="3269"/>
    <cellStyle name="표준 16 2 2 3 3 2 3 2" xfId="8254"/>
    <cellStyle name="표준 16 2 2 3 3 2 3 2 2" xfId="20495"/>
    <cellStyle name="표준 16 2 2 3 3 2 3 3" xfId="15509"/>
    <cellStyle name="표준 16 2 2 3 3 2 4" xfId="5309"/>
    <cellStyle name="표준 16 2 2 3 3 2 4 2" xfId="8255"/>
    <cellStyle name="표준 16 2 2 3 3 2 4 2 2" xfId="20496"/>
    <cellStyle name="표준 16 2 2 3 3 2 4 3" xfId="17549"/>
    <cellStyle name="표준 16 2 2 3 3 2 5" xfId="8250"/>
    <cellStyle name="표준 16 2 2 3 3 2 5 2" xfId="20491"/>
    <cellStyle name="표준 16 2 2 3 3 2 6" xfId="13562"/>
    <cellStyle name="표준 16 2 2 3 3 3" xfId="1730"/>
    <cellStyle name="표준 16 2 2 3 3 3 2" xfId="3271"/>
    <cellStyle name="표준 16 2 2 3 3 3 2 2" xfId="8257"/>
    <cellStyle name="표준 16 2 2 3 3 3 2 2 2" xfId="20498"/>
    <cellStyle name="표준 16 2 2 3 3 3 2 3" xfId="15511"/>
    <cellStyle name="표준 16 2 2 3 3 3 3" xfId="5311"/>
    <cellStyle name="표준 16 2 2 3 3 3 3 2" xfId="8258"/>
    <cellStyle name="표준 16 2 2 3 3 3 3 2 2" xfId="20499"/>
    <cellStyle name="표준 16 2 2 3 3 3 3 3" xfId="17551"/>
    <cellStyle name="표준 16 2 2 3 3 3 4" xfId="8256"/>
    <cellStyle name="표준 16 2 2 3 3 3 4 2" xfId="20497"/>
    <cellStyle name="표준 16 2 2 3 3 3 5" xfId="13970"/>
    <cellStyle name="표준 16 2 2 3 3 4" xfId="2138"/>
    <cellStyle name="표준 16 2 2 3 3 4 2" xfId="3272"/>
    <cellStyle name="표준 16 2 2 3 3 4 2 2" xfId="8260"/>
    <cellStyle name="표준 16 2 2 3 3 4 2 2 2" xfId="20501"/>
    <cellStyle name="표준 16 2 2 3 3 4 2 3" xfId="15512"/>
    <cellStyle name="표준 16 2 2 3 3 4 3" xfId="5312"/>
    <cellStyle name="표준 16 2 2 3 3 4 3 2" xfId="8261"/>
    <cellStyle name="표준 16 2 2 3 3 4 3 2 2" xfId="20502"/>
    <cellStyle name="표준 16 2 2 3 3 4 3 3" xfId="17552"/>
    <cellStyle name="표준 16 2 2 3 3 4 4" xfId="8259"/>
    <cellStyle name="표준 16 2 2 3 3 4 4 2" xfId="20500"/>
    <cellStyle name="표준 16 2 2 3 3 4 5" xfId="14378"/>
    <cellStyle name="표준 16 2 2 3 3 5" xfId="3268"/>
    <cellStyle name="표준 16 2 2 3 3 5 2" xfId="8262"/>
    <cellStyle name="표준 16 2 2 3 3 5 2 2" xfId="20503"/>
    <cellStyle name="표준 16 2 2 3 3 5 3" xfId="15508"/>
    <cellStyle name="표준 16 2 2 3 3 6" xfId="5308"/>
    <cellStyle name="표준 16 2 2 3 3 6 2" xfId="8263"/>
    <cellStyle name="표준 16 2 2 3 3 6 2 2" xfId="20504"/>
    <cellStyle name="표준 16 2 2 3 3 6 3" xfId="17548"/>
    <cellStyle name="표준 16 2 2 3 3 7" xfId="8249"/>
    <cellStyle name="표준 16 2 2 3 3 7 2" xfId="20490"/>
    <cellStyle name="표준 16 2 2 3 3 8" xfId="13154"/>
    <cellStyle name="표준 16 2 2 3 4" xfId="1014"/>
    <cellStyle name="표준 16 2 2 3 4 2" xfId="1424"/>
    <cellStyle name="표준 16 2 2 3 4 2 2" xfId="2648"/>
    <cellStyle name="표준 16 2 2 3 4 2 2 2" xfId="3275"/>
    <cellStyle name="표준 16 2 2 3 4 2 2 2 2" xfId="8267"/>
    <cellStyle name="표준 16 2 2 3 4 2 2 2 2 2" xfId="20508"/>
    <cellStyle name="표준 16 2 2 3 4 2 2 2 3" xfId="15515"/>
    <cellStyle name="표준 16 2 2 3 4 2 2 3" xfId="5315"/>
    <cellStyle name="표준 16 2 2 3 4 2 2 3 2" xfId="8268"/>
    <cellStyle name="표준 16 2 2 3 4 2 2 3 2 2" xfId="20509"/>
    <cellStyle name="표준 16 2 2 3 4 2 2 3 3" xfId="17555"/>
    <cellStyle name="표준 16 2 2 3 4 2 2 4" xfId="8266"/>
    <cellStyle name="표준 16 2 2 3 4 2 2 4 2" xfId="20507"/>
    <cellStyle name="표준 16 2 2 3 4 2 2 5" xfId="14888"/>
    <cellStyle name="표준 16 2 2 3 4 2 3" xfId="3274"/>
    <cellStyle name="표준 16 2 2 3 4 2 3 2" xfId="8269"/>
    <cellStyle name="표준 16 2 2 3 4 2 3 2 2" xfId="20510"/>
    <cellStyle name="표준 16 2 2 3 4 2 3 3" xfId="15514"/>
    <cellStyle name="표준 16 2 2 3 4 2 4" xfId="5314"/>
    <cellStyle name="표준 16 2 2 3 4 2 4 2" xfId="8270"/>
    <cellStyle name="표준 16 2 2 3 4 2 4 2 2" xfId="20511"/>
    <cellStyle name="표준 16 2 2 3 4 2 4 3" xfId="17554"/>
    <cellStyle name="표준 16 2 2 3 4 2 5" xfId="8265"/>
    <cellStyle name="표준 16 2 2 3 4 2 5 2" xfId="20506"/>
    <cellStyle name="표준 16 2 2 3 4 2 6" xfId="13664"/>
    <cellStyle name="표준 16 2 2 3 4 3" xfId="1832"/>
    <cellStyle name="표준 16 2 2 3 4 3 2" xfId="3276"/>
    <cellStyle name="표준 16 2 2 3 4 3 2 2" xfId="8272"/>
    <cellStyle name="표준 16 2 2 3 4 3 2 2 2" xfId="20513"/>
    <cellStyle name="표준 16 2 2 3 4 3 2 3" xfId="15516"/>
    <cellStyle name="표준 16 2 2 3 4 3 3" xfId="5316"/>
    <cellStyle name="표준 16 2 2 3 4 3 3 2" xfId="8273"/>
    <cellStyle name="표준 16 2 2 3 4 3 3 2 2" xfId="20514"/>
    <cellStyle name="표준 16 2 2 3 4 3 3 3" xfId="17556"/>
    <cellStyle name="표준 16 2 2 3 4 3 4" xfId="8271"/>
    <cellStyle name="표준 16 2 2 3 4 3 4 2" xfId="20512"/>
    <cellStyle name="표준 16 2 2 3 4 3 5" xfId="14072"/>
    <cellStyle name="표준 16 2 2 3 4 4" xfId="2240"/>
    <cellStyle name="표준 16 2 2 3 4 4 2" xfId="3277"/>
    <cellStyle name="표준 16 2 2 3 4 4 2 2" xfId="8275"/>
    <cellStyle name="표준 16 2 2 3 4 4 2 2 2" xfId="20516"/>
    <cellStyle name="표준 16 2 2 3 4 4 2 3" xfId="15517"/>
    <cellStyle name="표준 16 2 2 3 4 4 3" xfId="5317"/>
    <cellStyle name="표준 16 2 2 3 4 4 3 2" xfId="8276"/>
    <cellStyle name="표준 16 2 2 3 4 4 3 2 2" xfId="20517"/>
    <cellStyle name="표준 16 2 2 3 4 4 3 3" xfId="17557"/>
    <cellStyle name="표준 16 2 2 3 4 4 4" xfId="8274"/>
    <cellStyle name="표준 16 2 2 3 4 4 4 2" xfId="20515"/>
    <cellStyle name="표준 16 2 2 3 4 4 5" xfId="14480"/>
    <cellStyle name="표준 16 2 2 3 4 5" xfId="3273"/>
    <cellStyle name="표준 16 2 2 3 4 5 2" xfId="8277"/>
    <cellStyle name="표준 16 2 2 3 4 5 2 2" xfId="20518"/>
    <cellStyle name="표준 16 2 2 3 4 5 3" xfId="15513"/>
    <cellStyle name="표준 16 2 2 3 4 6" xfId="5313"/>
    <cellStyle name="표준 16 2 2 3 4 6 2" xfId="8278"/>
    <cellStyle name="표준 16 2 2 3 4 6 2 2" xfId="20519"/>
    <cellStyle name="표준 16 2 2 3 4 6 3" xfId="17553"/>
    <cellStyle name="표준 16 2 2 3 4 7" xfId="8264"/>
    <cellStyle name="표준 16 2 2 3 4 7 2" xfId="20505"/>
    <cellStyle name="표준 16 2 2 3 4 8" xfId="13256"/>
    <cellStyle name="표준 16 2 2 3 5" xfId="1117"/>
    <cellStyle name="표준 16 2 2 3 5 2" xfId="1526"/>
    <cellStyle name="표준 16 2 2 3 5 2 2" xfId="2750"/>
    <cellStyle name="표준 16 2 2 3 5 2 2 2" xfId="3280"/>
    <cellStyle name="표준 16 2 2 3 5 2 2 2 2" xfId="8282"/>
    <cellStyle name="표준 16 2 2 3 5 2 2 2 2 2" xfId="20523"/>
    <cellStyle name="표준 16 2 2 3 5 2 2 2 3" xfId="15520"/>
    <cellStyle name="표준 16 2 2 3 5 2 2 3" xfId="5320"/>
    <cellStyle name="표준 16 2 2 3 5 2 2 3 2" xfId="8283"/>
    <cellStyle name="표준 16 2 2 3 5 2 2 3 2 2" xfId="20524"/>
    <cellStyle name="표준 16 2 2 3 5 2 2 3 3" xfId="17560"/>
    <cellStyle name="표준 16 2 2 3 5 2 2 4" xfId="8281"/>
    <cellStyle name="표준 16 2 2 3 5 2 2 4 2" xfId="20522"/>
    <cellStyle name="표준 16 2 2 3 5 2 2 5" xfId="14990"/>
    <cellStyle name="표준 16 2 2 3 5 2 3" xfId="3279"/>
    <cellStyle name="표준 16 2 2 3 5 2 3 2" xfId="8284"/>
    <cellStyle name="표준 16 2 2 3 5 2 3 2 2" xfId="20525"/>
    <cellStyle name="표준 16 2 2 3 5 2 3 3" xfId="15519"/>
    <cellStyle name="표준 16 2 2 3 5 2 4" xfId="5319"/>
    <cellStyle name="표준 16 2 2 3 5 2 4 2" xfId="8285"/>
    <cellStyle name="표준 16 2 2 3 5 2 4 2 2" xfId="20526"/>
    <cellStyle name="표준 16 2 2 3 5 2 4 3" xfId="17559"/>
    <cellStyle name="표준 16 2 2 3 5 2 5" xfId="8280"/>
    <cellStyle name="표준 16 2 2 3 5 2 5 2" xfId="20521"/>
    <cellStyle name="표준 16 2 2 3 5 2 6" xfId="13766"/>
    <cellStyle name="표준 16 2 2 3 5 3" xfId="1934"/>
    <cellStyle name="표준 16 2 2 3 5 3 2" xfId="3281"/>
    <cellStyle name="표준 16 2 2 3 5 3 2 2" xfId="8287"/>
    <cellStyle name="표준 16 2 2 3 5 3 2 2 2" xfId="20528"/>
    <cellStyle name="표준 16 2 2 3 5 3 2 3" xfId="15521"/>
    <cellStyle name="표준 16 2 2 3 5 3 3" xfId="5321"/>
    <cellStyle name="표준 16 2 2 3 5 3 3 2" xfId="8288"/>
    <cellStyle name="표준 16 2 2 3 5 3 3 2 2" xfId="20529"/>
    <cellStyle name="표준 16 2 2 3 5 3 3 3" xfId="17561"/>
    <cellStyle name="표준 16 2 2 3 5 3 4" xfId="8286"/>
    <cellStyle name="표준 16 2 2 3 5 3 4 2" xfId="20527"/>
    <cellStyle name="표준 16 2 2 3 5 3 5" xfId="14174"/>
    <cellStyle name="표준 16 2 2 3 5 4" xfId="2342"/>
    <cellStyle name="표준 16 2 2 3 5 4 2" xfId="3282"/>
    <cellStyle name="표준 16 2 2 3 5 4 2 2" xfId="8290"/>
    <cellStyle name="표준 16 2 2 3 5 4 2 2 2" xfId="20531"/>
    <cellStyle name="표준 16 2 2 3 5 4 2 3" xfId="15522"/>
    <cellStyle name="표준 16 2 2 3 5 4 3" xfId="5322"/>
    <cellStyle name="표준 16 2 2 3 5 4 3 2" xfId="8291"/>
    <cellStyle name="표준 16 2 2 3 5 4 3 2 2" xfId="20532"/>
    <cellStyle name="표준 16 2 2 3 5 4 3 3" xfId="17562"/>
    <cellStyle name="표준 16 2 2 3 5 4 4" xfId="8289"/>
    <cellStyle name="표준 16 2 2 3 5 4 4 2" xfId="20530"/>
    <cellStyle name="표준 16 2 2 3 5 4 5" xfId="14582"/>
    <cellStyle name="표준 16 2 2 3 5 5" xfId="3278"/>
    <cellStyle name="표준 16 2 2 3 5 5 2" xfId="8292"/>
    <cellStyle name="표준 16 2 2 3 5 5 2 2" xfId="20533"/>
    <cellStyle name="표준 16 2 2 3 5 5 3" xfId="15518"/>
    <cellStyle name="표준 16 2 2 3 5 6" xfId="5318"/>
    <cellStyle name="표준 16 2 2 3 5 6 2" xfId="8293"/>
    <cellStyle name="표준 16 2 2 3 5 6 2 2" xfId="20534"/>
    <cellStyle name="표준 16 2 2 3 5 6 3" xfId="17558"/>
    <cellStyle name="표준 16 2 2 3 5 7" xfId="8279"/>
    <cellStyle name="표준 16 2 2 3 5 7 2" xfId="20520"/>
    <cellStyle name="표준 16 2 2 3 5 8" xfId="13358"/>
    <cellStyle name="표준 16 2 2 3 6" xfId="1220"/>
    <cellStyle name="표준 16 2 2 3 6 2" xfId="2444"/>
    <cellStyle name="표준 16 2 2 3 6 2 2" xfId="3284"/>
    <cellStyle name="표준 16 2 2 3 6 2 2 2" xfId="8296"/>
    <cellStyle name="표준 16 2 2 3 6 2 2 2 2" xfId="20537"/>
    <cellStyle name="표준 16 2 2 3 6 2 2 3" xfId="15524"/>
    <cellStyle name="표준 16 2 2 3 6 2 3" xfId="5324"/>
    <cellStyle name="표준 16 2 2 3 6 2 3 2" xfId="8297"/>
    <cellStyle name="표준 16 2 2 3 6 2 3 2 2" xfId="20538"/>
    <cellStyle name="표준 16 2 2 3 6 2 3 3" xfId="17564"/>
    <cellStyle name="표준 16 2 2 3 6 2 4" xfId="8295"/>
    <cellStyle name="표준 16 2 2 3 6 2 4 2" xfId="20536"/>
    <cellStyle name="표준 16 2 2 3 6 2 5" xfId="14684"/>
    <cellStyle name="표준 16 2 2 3 6 3" xfId="3283"/>
    <cellStyle name="표준 16 2 2 3 6 3 2" xfId="8298"/>
    <cellStyle name="표준 16 2 2 3 6 3 2 2" xfId="20539"/>
    <cellStyle name="표준 16 2 2 3 6 3 3" xfId="15523"/>
    <cellStyle name="표준 16 2 2 3 6 4" xfId="5323"/>
    <cellStyle name="표준 16 2 2 3 6 4 2" xfId="8299"/>
    <cellStyle name="표준 16 2 2 3 6 4 2 2" xfId="20540"/>
    <cellStyle name="표준 16 2 2 3 6 4 3" xfId="17563"/>
    <cellStyle name="표준 16 2 2 3 6 5" xfId="8294"/>
    <cellStyle name="표준 16 2 2 3 6 5 2" xfId="20535"/>
    <cellStyle name="표준 16 2 2 3 6 6" xfId="13460"/>
    <cellStyle name="표준 16 2 2 3 7" xfId="1628"/>
    <cellStyle name="표준 16 2 2 3 7 2" xfId="3285"/>
    <cellStyle name="표준 16 2 2 3 7 2 2" xfId="8301"/>
    <cellStyle name="표준 16 2 2 3 7 2 2 2" xfId="20542"/>
    <cellStyle name="표준 16 2 2 3 7 2 3" xfId="15525"/>
    <cellStyle name="표준 16 2 2 3 7 3" xfId="5325"/>
    <cellStyle name="표준 16 2 2 3 7 3 2" xfId="8302"/>
    <cellStyle name="표준 16 2 2 3 7 3 2 2" xfId="20543"/>
    <cellStyle name="표준 16 2 2 3 7 3 3" xfId="17565"/>
    <cellStyle name="표준 16 2 2 3 7 4" xfId="8300"/>
    <cellStyle name="표준 16 2 2 3 7 4 2" xfId="20541"/>
    <cellStyle name="표준 16 2 2 3 7 5" xfId="13868"/>
    <cellStyle name="표준 16 2 2 3 8" xfId="2036"/>
    <cellStyle name="표준 16 2 2 3 8 2" xfId="3286"/>
    <cellStyle name="표준 16 2 2 3 8 2 2" xfId="8304"/>
    <cellStyle name="표준 16 2 2 3 8 2 2 2" xfId="20545"/>
    <cellStyle name="표준 16 2 2 3 8 2 3" xfId="15526"/>
    <cellStyle name="표준 16 2 2 3 8 3" xfId="5326"/>
    <cellStyle name="표준 16 2 2 3 8 3 2" xfId="8305"/>
    <cellStyle name="표준 16 2 2 3 8 3 2 2" xfId="20546"/>
    <cellStyle name="표준 16 2 2 3 8 3 3" xfId="17566"/>
    <cellStyle name="표준 16 2 2 3 8 4" xfId="8303"/>
    <cellStyle name="표준 16 2 2 3 8 4 2" xfId="20544"/>
    <cellStyle name="표준 16 2 2 3 8 5" xfId="14276"/>
    <cellStyle name="표준 16 2 2 3 9" xfId="3247"/>
    <cellStyle name="표준 16 2 2 3 9 2" xfId="8306"/>
    <cellStyle name="표준 16 2 2 3 9 2 2" xfId="20547"/>
    <cellStyle name="표준 16 2 2 3 9 3" xfId="15487"/>
    <cellStyle name="표준 16 2 2 4" xfId="835"/>
    <cellStyle name="표준 16 2 2 4 10" xfId="8307"/>
    <cellStyle name="표준 16 2 2 4 10 2" xfId="20548"/>
    <cellStyle name="표준 16 2 2 4 11" xfId="13077"/>
    <cellStyle name="표준 16 2 2 4 2" xfId="937"/>
    <cellStyle name="표준 16 2 2 4 2 2" xfId="1347"/>
    <cellStyle name="표준 16 2 2 4 2 2 2" xfId="2571"/>
    <cellStyle name="표준 16 2 2 4 2 2 2 2" xfId="3290"/>
    <cellStyle name="표준 16 2 2 4 2 2 2 2 2" xfId="8311"/>
    <cellStyle name="표준 16 2 2 4 2 2 2 2 2 2" xfId="20552"/>
    <cellStyle name="표준 16 2 2 4 2 2 2 2 3" xfId="15530"/>
    <cellStyle name="표준 16 2 2 4 2 2 2 3" xfId="5330"/>
    <cellStyle name="표준 16 2 2 4 2 2 2 3 2" xfId="8312"/>
    <cellStyle name="표준 16 2 2 4 2 2 2 3 2 2" xfId="20553"/>
    <cellStyle name="표준 16 2 2 4 2 2 2 3 3" xfId="17570"/>
    <cellStyle name="표준 16 2 2 4 2 2 2 4" xfId="8310"/>
    <cellStyle name="표준 16 2 2 4 2 2 2 4 2" xfId="20551"/>
    <cellStyle name="표준 16 2 2 4 2 2 2 5" xfId="14811"/>
    <cellStyle name="표준 16 2 2 4 2 2 3" xfId="3289"/>
    <cellStyle name="표준 16 2 2 4 2 2 3 2" xfId="8313"/>
    <cellStyle name="표준 16 2 2 4 2 2 3 2 2" xfId="20554"/>
    <cellStyle name="표준 16 2 2 4 2 2 3 3" xfId="15529"/>
    <cellStyle name="표준 16 2 2 4 2 2 4" xfId="5329"/>
    <cellStyle name="표준 16 2 2 4 2 2 4 2" xfId="8314"/>
    <cellStyle name="표준 16 2 2 4 2 2 4 2 2" xfId="20555"/>
    <cellStyle name="표준 16 2 2 4 2 2 4 3" xfId="17569"/>
    <cellStyle name="표준 16 2 2 4 2 2 5" xfId="8309"/>
    <cellStyle name="표준 16 2 2 4 2 2 5 2" xfId="20550"/>
    <cellStyle name="표준 16 2 2 4 2 2 6" xfId="13587"/>
    <cellStyle name="표준 16 2 2 4 2 3" xfId="1755"/>
    <cellStyle name="표준 16 2 2 4 2 3 2" xfId="3291"/>
    <cellStyle name="표준 16 2 2 4 2 3 2 2" xfId="8316"/>
    <cellStyle name="표준 16 2 2 4 2 3 2 2 2" xfId="20557"/>
    <cellStyle name="표준 16 2 2 4 2 3 2 3" xfId="15531"/>
    <cellStyle name="표준 16 2 2 4 2 3 3" xfId="5331"/>
    <cellStyle name="표준 16 2 2 4 2 3 3 2" xfId="8317"/>
    <cellStyle name="표준 16 2 2 4 2 3 3 2 2" xfId="20558"/>
    <cellStyle name="표준 16 2 2 4 2 3 3 3" xfId="17571"/>
    <cellStyle name="표준 16 2 2 4 2 3 4" xfId="8315"/>
    <cellStyle name="표준 16 2 2 4 2 3 4 2" xfId="20556"/>
    <cellStyle name="표준 16 2 2 4 2 3 5" xfId="13995"/>
    <cellStyle name="표준 16 2 2 4 2 4" xfId="2163"/>
    <cellStyle name="표준 16 2 2 4 2 4 2" xfId="3292"/>
    <cellStyle name="표준 16 2 2 4 2 4 2 2" xfId="8319"/>
    <cellStyle name="표준 16 2 2 4 2 4 2 2 2" xfId="20560"/>
    <cellStyle name="표준 16 2 2 4 2 4 2 3" xfId="15532"/>
    <cellStyle name="표준 16 2 2 4 2 4 3" xfId="5332"/>
    <cellStyle name="표준 16 2 2 4 2 4 3 2" xfId="8320"/>
    <cellStyle name="표준 16 2 2 4 2 4 3 2 2" xfId="20561"/>
    <cellStyle name="표준 16 2 2 4 2 4 3 3" xfId="17572"/>
    <cellStyle name="표준 16 2 2 4 2 4 4" xfId="8318"/>
    <cellStyle name="표준 16 2 2 4 2 4 4 2" xfId="20559"/>
    <cellStyle name="표준 16 2 2 4 2 4 5" xfId="14403"/>
    <cellStyle name="표준 16 2 2 4 2 5" xfId="3288"/>
    <cellStyle name="표준 16 2 2 4 2 5 2" xfId="8321"/>
    <cellStyle name="표준 16 2 2 4 2 5 2 2" xfId="20562"/>
    <cellStyle name="표준 16 2 2 4 2 5 3" xfId="15528"/>
    <cellStyle name="표준 16 2 2 4 2 6" xfId="5328"/>
    <cellStyle name="표준 16 2 2 4 2 6 2" xfId="8322"/>
    <cellStyle name="표준 16 2 2 4 2 6 2 2" xfId="20563"/>
    <cellStyle name="표준 16 2 2 4 2 6 3" xfId="17568"/>
    <cellStyle name="표준 16 2 2 4 2 7" xfId="8308"/>
    <cellStyle name="표준 16 2 2 4 2 7 2" xfId="20549"/>
    <cellStyle name="표준 16 2 2 4 2 8" xfId="13179"/>
    <cellStyle name="표준 16 2 2 4 3" xfId="1039"/>
    <cellStyle name="표준 16 2 2 4 3 2" xfId="1449"/>
    <cellStyle name="표준 16 2 2 4 3 2 2" xfId="2673"/>
    <cellStyle name="표준 16 2 2 4 3 2 2 2" xfId="3295"/>
    <cellStyle name="표준 16 2 2 4 3 2 2 2 2" xfId="8326"/>
    <cellStyle name="표준 16 2 2 4 3 2 2 2 2 2" xfId="20567"/>
    <cellStyle name="표준 16 2 2 4 3 2 2 2 3" xfId="15535"/>
    <cellStyle name="표준 16 2 2 4 3 2 2 3" xfId="5335"/>
    <cellStyle name="표준 16 2 2 4 3 2 2 3 2" xfId="8327"/>
    <cellStyle name="표준 16 2 2 4 3 2 2 3 2 2" xfId="20568"/>
    <cellStyle name="표준 16 2 2 4 3 2 2 3 3" xfId="17575"/>
    <cellStyle name="표준 16 2 2 4 3 2 2 4" xfId="8325"/>
    <cellStyle name="표준 16 2 2 4 3 2 2 4 2" xfId="20566"/>
    <cellStyle name="표준 16 2 2 4 3 2 2 5" xfId="14913"/>
    <cellStyle name="표준 16 2 2 4 3 2 3" xfId="3294"/>
    <cellStyle name="표준 16 2 2 4 3 2 3 2" xfId="8328"/>
    <cellStyle name="표준 16 2 2 4 3 2 3 2 2" xfId="20569"/>
    <cellStyle name="표준 16 2 2 4 3 2 3 3" xfId="15534"/>
    <cellStyle name="표준 16 2 2 4 3 2 4" xfId="5334"/>
    <cellStyle name="표준 16 2 2 4 3 2 4 2" xfId="8329"/>
    <cellStyle name="표준 16 2 2 4 3 2 4 2 2" xfId="20570"/>
    <cellStyle name="표준 16 2 2 4 3 2 4 3" xfId="17574"/>
    <cellStyle name="표준 16 2 2 4 3 2 5" xfId="8324"/>
    <cellStyle name="표준 16 2 2 4 3 2 5 2" xfId="20565"/>
    <cellStyle name="표준 16 2 2 4 3 2 6" xfId="13689"/>
    <cellStyle name="표준 16 2 2 4 3 3" xfId="1857"/>
    <cellStyle name="표준 16 2 2 4 3 3 2" xfId="3296"/>
    <cellStyle name="표준 16 2 2 4 3 3 2 2" xfId="8331"/>
    <cellStyle name="표준 16 2 2 4 3 3 2 2 2" xfId="20572"/>
    <cellStyle name="표준 16 2 2 4 3 3 2 3" xfId="15536"/>
    <cellStyle name="표준 16 2 2 4 3 3 3" xfId="5336"/>
    <cellStyle name="표준 16 2 2 4 3 3 3 2" xfId="8332"/>
    <cellStyle name="표준 16 2 2 4 3 3 3 2 2" xfId="20573"/>
    <cellStyle name="표준 16 2 2 4 3 3 3 3" xfId="17576"/>
    <cellStyle name="표준 16 2 2 4 3 3 4" xfId="8330"/>
    <cellStyle name="표준 16 2 2 4 3 3 4 2" xfId="20571"/>
    <cellStyle name="표준 16 2 2 4 3 3 5" xfId="14097"/>
    <cellStyle name="표준 16 2 2 4 3 4" xfId="2265"/>
    <cellStyle name="표준 16 2 2 4 3 4 2" xfId="3297"/>
    <cellStyle name="표준 16 2 2 4 3 4 2 2" xfId="8334"/>
    <cellStyle name="표준 16 2 2 4 3 4 2 2 2" xfId="20575"/>
    <cellStyle name="표준 16 2 2 4 3 4 2 3" xfId="15537"/>
    <cellStyle name="표준 16 2 2 4 3 4 3" xfId="5337"/>
    <cellStyle name="표준 16 2 2 4 3 4 3 2" xfId="8335"/>
    <cellStyle name="표준 16 2 2 4 3 4 3 2 2" xfId="20576"/>
    <cellStyle name="표준 16 2 2 4 3 4 3 3" xfId="17577"/>
    <cellStyle name="표준 16 2 2 4 3 4 4" xfId="8333"/>
    <cellStyle name="표준 16 2 2 4 3 4 4 2" xfId="20574"/>
    <cellStyle name="표준 16 2 2 4 3 4 5" xfId="14505"/>
    <cellStyle name="표준 16 2 2 4 3 5" xfId="3293"/>
    <cellStyle name="표준 16 2 2 4 3 5 2" xfId="8336"/>
    <cellStyle name="표준 16 2 2 4 3 5 2 2" xfId="20577"/>
    <cellStyle name="표준 16 2 2 4 3 5 3" xfId="15533"/>
    <cellStyle name="표준 16 2 2 4 3 6" xfId="5333"/>
    <cellStyle name="표준 16 2 2 4 3 6 2" xfId="8337"/>
    <cellStyle name="표준 16 2 2 4 3 6 2 2" xfId="20578"/>
    <cellStyle name="표준 16 2 2 4 3 6 3" xfId="17573"/>
    <cellStyle name="표준 16 2 2 4 3 7" xfId="8323"/>
    <cellStyle name="표준 16 2 2 4 3 7 2" xfId="20564"/>
    <cellStyle name="표준 16 2 2 4 3 8" xfId="13281"/>
    <cellStyle name="표준 16 2 2 4 4" xfId="1142"/>
    <cellStyle name="표준 16 2 2 4 4 2" xfId="1551"/>
    <cellStyle name="표준 16 2 2 4 4 2 2" xfId="2775"/>
    <cellStyle name="표준 16 2 2 4 4 2 2 2" xfId="3300"/>
    <cellStyle name="표준 16 2 2 4 4 2 2 2 2" xfId="8341"/>
    <cellStyle name="표준 16 2 2 4 4 2 2 2 2 2" xfId="20582"/>
    <cellStyle name="표준 16 2 2 4 4 2 2 2 3" xfId="15540"/>
    <cellStyle name="표준 16 2 2 4 4 2 2 3" xfId="5340"/>
    <cellStyle name="표준 16 2 2 4 4 2 2 3 2" xfId="8342"/>
    <cellStyle name="표준 16 2 2 4 4 2 2 3 2 2" xfId="20583"/>
    <cellStyle name="표준 16 2 2 4 4 2 2 3 3" xfId="17580"/>
    <cellStyle name="표준 16 2 2 4 4 2 2 4" xfId="8340"/>
    <cellStyle name="표준 16 2 2 4 4 2 2 4 2" xfId="20581"/>
    <cellStyle name="표준 16 2 2 4 4 2 2 5" xfId="15015"/>
    <cellStyle name="표준 16 2 2 4 4 2 3" xfId="3299"/>
    <cellStyle name="표준 16 2 2 4 4 2 3 2" xfId="8343"/>
    <cellStyle name="표준 16 2 2 4 4 2 3 2 2" xfId="20584"/>
    <cellStyle name="표준 16 2 2 4 4 2 3 3" xfId="15539"/>
    <cellStyle name="표준 16 2 2 4 4 2 4" xfId="5339"/>
    <cellStyle name="표준 16 2 2 4 4 2 4 2" xfId="8344"/>
    <cellStyle name="표준 16 2 2 4 4 2 4 2 2" xfId="20585"/>
    <cellStyle name="표준 16 2 2 4 4 2 4 3" xfId="17579"/>
    <cellStyle name="표준 16 2 2 4 4 2 5" xfId="8339"/>
    <cellStyle name="표준 16 2 2 4 4 2 5 2" xfId="20580"/>
    <cellStyle name="표준 16 2 2 4 4 2 6" xfId="13791"/>
    <cellStyle name="표준 16 2 2 4 4 3" xfId="1959"/>
    <cellStyle name="표준 16 2 2 4 4 3 2" xfId="3301"/>
    <cellStyle name="표준 16 2 2 4 4 3 2 2" xfId="8346"/>
    <cellStyle name="표준 16 2 2 4 4 3 2 2 2" xfId="20587"/>
    <cellStyle name="표준 16 2 2 4 4 3 2 3" xfId="15541"/>
    <cellStyle name="표준 16 2 2 4 4 3 3" xfId="5341"/>
    <cellStyle name="표준 16 2 2 4 4 3 3 2" xfId="8347"/>
    <cellStyle name="표준 16 2 2 4 4 3 3 2 2" xfId="20588"/>
    <cellStyle name="표준 16 2 2 4 4 3 3 3" xfId="17581"/>
    <cellStyle name="표준 16 2 2 4 4 3 4" xfId="8345"/>
    <cellStyle name="표준 16 2 2 4 4 3 4 2" xfId="20586"/>
    <cellStyle name="표준 16 2 2 4 4 3 5" xfId="14199"/>
    <cellStyle name="표준 16 2 2 4 4 4" xfId="2367"/>
    <cellStyle name="표준 16 2 2 4 4 4 2" xfId="3302"/>
    <cellStyle name="표준 16 2 2 4 4 4 2 2" xfId="8349"/>
    <cellStyle name="표준 16 2 2 4 4 4 2 2 2" xfId="20590"/>
    <cellStyle name="표준 16 2 2 4 4 4 2 3" xfId="15542"/>
    <cellStyle name="표준 16 2 2 4 4 4 3" xfId="5342"/>
    <cellStyle name="표준 16 2 2 4 4 4 3 2" xfId="8350"/>
    <cellStyle name="표준 16 2 2 4 4 4 3 2 2" xfId="20591"/>
    <cellStyle name="표준 16 2 2 4 4 4 3 3" xfId="17582"/>
    <cellStyle name="표준 16 2 2 4 4 4 4" xfId="8348"/>
    <cellStyle name="표준 16 2 2 4 4 4 4 2" xfId="20589"/>
    <cellStyle name="표준 16 2 2 4 4 4 5" xfId="14607"/>
    <cellStyle name="표준 16 2 2 4 4 5" xfId="3298"/>
    <cellStyle name="표준 16 2 2 4 4 5 2" xfId="8351"/>
    <cellStyle name="표준 16 2 2 4 4 5 2 2" xfId="20592"/>
    <cellStyle name="표준 16 2 2 4 4 5 3" xfId="15538"/>
    <cellStyle name="표준 16 2 2 4 4 6" xfId="5338"/>
    <cellStyle name="표준 16 2 2 4 4 6 2" xfId="8352"/>
    <cellStyle name="표준 16 2 2 4 4 6 2 2" xfId="20593"/>
    <cellStyle name="표준 16 2 2 4 4 6 3" xfId="17578"/>
    <cellStyle name="표준 16 2 2 4 4 7" xfId="8338"/>
    <cellStyle name="표준 16 2 2 4 4 7 2" xfId="20579"/>
    <cellStyle name="표준 16 2 2 4 4 8" xfId="13383"/>
    <cellStyle name="표준 16 2 2 4 5" xfId="1245"/>
    <cellStyle name="표준 16 2 2 4 5 2" xfId="2469"/>
    <cellStyle name="표준 16 2 2 4 5 2 2" xfId="3304"/>
    <cellStyle name="표준 16 2 2 4 5 2 2 2" xfId="8355"/>
    <cellStyle name="표준 16 2 2 4 5 2 2 2 2" xfId="20596"/>
    <cellStyle name="표준 16 2 2 4 5 2 2 3" xfId="15544"/>
    <cellStyle name="표준 16 2 2 4 5 2 3" xfId="5344"/>
    <cellStyle name="표준 16 2 2 4 5 2 3 2" xfId="8356"/>
    <cellStyle name="표준 16 2 2 4 5 2 3 2 2" xfId="20597"/>
    <cellStyle name="표준 16 2 2 4 5 2 3 3" xfId="17584"/>
    <cellStyle name="표준 16 2 2 4 5 2 4" xfId="8354"/>
    <cellStyle name="표준 16 2 2 4 5 2 4 2" xfId="20595"/>
    <cellStyle name="표준 16 2 2 4 5 2 5" xfId="14709"/>
    <cellStyle name="표준 16 2 2 4 5 3" xfId="3303"/>
    <cellStyle name="표준 16 2 2 4 5 3 2" xfId="8357"/>
    <cellStyle name="표준 16 2 2 4 5 3 2 2" xfId="20598"/>
    <cellStyle name="표준 16 2 2 4 5 3 3" xfId="15543"/>
    <cellStyle name="표준 16 2 2 4 5 4" xfId="5343"/>
    <cellStyle name="표준 16 2 2 4 5 4 2" xfId="8358"/>
    <cellStyle name="표준 16 2 2 4 5 4 2 2" xfId="20599"/>
    <cellStyle name="표준 16 2 2 4 5 4 3" xfId="17583"/>
    <cellStyle name="표준 16 2 2 4 5 5" xfId="8353"/>
    <cellStyle name="표준 16 2 2 4 5 5 2" xfId="20594"/>
    <cellStyle name="표준 16 2 2 4 5 6" xfId="13485"/>
    <cellStyle name="표준 16 2 2 4 6" xfId="1653"/>
    <cellStyle name="표준 16 2 2 4 6 2" xfId="3305"/>
    <cellStyle name="표준 16 2 2 4 6 2 2" xfId="8360"/>
    <cellStyle name="표준 16 2 2 4 6 2 2 2" xfId="20601"/>
    <cellStyle name="표준 16 2 2 4 6 2 3" xfId="15545"/>
    <cellStyle name="표준 16 2 2 4 6 3" xfId="5345"/>
    <cellStyle name="표준 16 2 2 4 6 3 2" xfId="8361"/>
    <cellStyle name="표준 16 2 2 4 6 3 2 2" xfId="20602"/>
    <cellStyle name="표준 16 2 2 4 6 3 3" xfId="17585"/>
    <cellStyle name="표준 16 2 2 4 6 4" xfId="8359"/>
    <cellStyle name="표준 16 2 2 4 6 4 2" xfId="20600"/>
    <cellStyle name="표준 16 2 2 4 6 5" xfId="13893"/>
    <cellStyle name="표준 16 2 2 4 7" xfId="2061"/>
    <cellStyle name="표준 16 2 2 4 7 2" xfId="3306"/>
    <cellStyle name="표준 16 2 2 4 7 2 2" xfId="8363"/>
    <cellStyle name="표준 16 2 2 4 7 2 2 2" xfId="20604"/>
    <cellStyle name="표준 16 2 2 4 7 2 3" xfId="15546"/>
    <cellStyle name="표준 16 2 2 4 7 3" xfId="5346"/>
    <cellStyle name="표준 16 2 2 4 7 3 2" xfId="8364"/>
    <cellStyle name="표준 16 2 2 4 7 3 2 2" xfId="20605"/>
    <cellStyle name="표준 16 2 2 4 7 3 3" xfId="17586"/>
    <cellStyle name="표준 16 2 2 4 7 4" xfId="8362"/>
    <cellStyle name="표준 16 2 2 4 7 4 2" xfId="20603"/>
    <cellStyle name="표준 16 2 2 4 7 5" xfId="14301"/>
    <cellStyle name="표준 16 2 2 4 8" xfId="3287"/>
    <cellStyle name="표준 16 2 2 4 8 2" xfId="8365"/>
    <cellStyle name="표준 16 2 2 4 8 2 2" xfId="20606"/>
    <cellStyle name="표준 16 2 2 4 8 3" xfId="15527"/>
    <cellStyle name="표준 16 2 2 4 9" xfId="5327"/>
    <cellStyle name="표준 16 2 2 4 9 2" xfId="8366"/>
    <cellStyle name="표준 16 2 2 4 9 2 2" xfId="20607"/>
    <cellStyle name="표준 16 2 2 4 9 3" xfId="17567"/>
    <cellStyle name="표준 16 2 2 5" xfId="887"/>
    <cellStyle name="표준 16 2 2 5 2" xfId="1297"/>
    <cellStyle name="표준 16 2 2 5 2 2" xfId="2521"/>
    <cellStyle name="표준 16 2 2 5 2 2 2" xfId="3309"/>
    <cellStyle name="표준 16 2 2 5 2 2 2 2" xfId="8370"/>
    <cellStyle name="표준 16 2 2 5 2 2 2 2 2" xfId="20611"/>
    <cellStyle name="표준 16 2 2 5 2 2 2 3" xfId="15549"/>
    <cellStyle name="표준 16 2 2 5 2 2 3" xfId="5349"/>
    <cellStyle name="표준 16 2 2 5 2 2 3 2" xfId="8371"/>
    <cellStyle name="표준 16 2 2 5 2 2 3 2 2" xfId="20612"/>
    <cellStyle name="표준 16 2 2 5 2 2 3 3" xfId="17589"/>
    <cellStyle name="표준 16 2 2 5 2 2 4" xfId="8369"/>
    <cellStyle name="표준 16 2 2 5 2 2 4 2" xfId="20610"/>
    <cellStyle name="표준 16 2 2 5 2 2 5" xfId="14761"/>
    <cellStyle name="표준 16 2 2 5 2 3" xfId="3308"/>
    <cellStyle name="표준 16 2 2 5 2 3 2" xfId="8372"/>
    <cellStyle name="표준 16 2 2 5 2 3 2 2" xfId="20613"/>
    <cellStyle name="표준 16 2 2 5 2 3 3" xfId="15548"/>
    <cellStyle name="표준 16 2 2 5 2 4" xfId="5348"/>
    <cellStyle name="표준 16 2 2 5 2 4 2" xfId="8373"/>
    <cellStyle name="표준 16 2 2 5 2 4 2 2" xfId="20614"/>
    <cellStyle name="표준 16 2 2 5 2 4 3" xfId="17588"/>
    <cellStyle name="표준 16 2 2 5 2 5" xfId="8368"/>
    <cellStyle name="표준 16 2 2 5 2 5 2" xfId="20609"/>
    <cellStyle name="표준 16 2 2 5 2 6" xfId="13537"/>
    <cellStyle name="표준 16 2 2 5 3" xfId="1705"/>
    <cellStyle name="표준 16 2 2 5 3 2" xfId="3310"/>
    <cellStyle name="표준 16 2 2 5 3 2 2" xfId="8375"/>
    <cellStyle name="표준 16 2 2 5 3 2 2 2" xfId="20616"/>
    <cellStyle name="표준 16 2 2 5 3 2 3" xfId="15550"/>
    <cellStyle name="표준 16 2 2 5 3 3" xfId="5350"/>
    <cellStyle name="표준 16 2 2 5 3 3 2" xfId="8376"/>
    <cellStyle name="표준 16 2 2 5 3 3 2 2" xfId="20617"/>
    <cellStyle name="표준 16 2 2 5 3 3 3" xfId="17590"/>
    <cellStyle name="표준 16 2 2 5 3 4" xfId="8374"/>
    <cellStyle name="표준 16 2 2 5 3 4 2" xfId="20615"/>
    <cellStyle name="표준 16 2 2 5 3 5" xfId="13945"/>
    <cellStyle name="표준 16 2 2 5 4" xfId="2113"/>
    <cellStyle name="표준 16 2 2 5 4 2" xfId="3311"/>
    <cellStyle name="표준 16 2 2 5 4 2 2" xfId="8378"/>
    <cellStyle name="표준 16 2 2 5 4 2 2 2" xfId="20619"/>
    <cellStyle name="표준 16 2 2 5 4 2 3" xfId="15551"/>
    <cellStyle name="표준 16 2 2 5 4 3" xfId="5351"/>
    <cellStyle name="표준 16 2 2 5 4 3 2" xfId="8379"/>
    <cellStyle name="표준 16 2 2 5 4 3 2 2" xfId="20620"/>
    <cellStyle name="표준 16 2 2 5 4 3 3" xfId="17591"/>
    <cellStyle name="표준 16 2 2 5 4 4" xfId="8377"/>
    <cellStyle name="표준 16 2 2 5 4 4 2" xfId="20618"/>
    <cellStyle name="표준 16 2 2 5 4 5" xfId="14353"/>
    <cellStyle name="표준 16 2 2 5 5" xfId="3307"/>
    <cellStyle name="표준 16 2 2 5 5 2" xfId="8380"/>
    <cellStyle name="표준 16 2 2 5 5 2 2" xfId="20621"/>
    <cellStyle name="표준 16 2 2 5 5 3" xfId="15547"/>
    <cellStyle name="표준 16 2 2 5 6" xfId="5347"/>
    <cellStyle name="표준 16 2 2 5 6 2" xfId="8381"/>
    <cellStyle name="표준 16 2 2 5 6 2 2" xfId="20622"/>
    <cellStyle name="표준 16 2 2 5 6 3" xfId="17587"/>
    <cellStyle name="표준 16 2 2 5 7" xfId="8367"/>
    <cellStyle name="표준 16 2 2 5 7 2" xfId="20608"/>
    <cellStyle name="표준 16 2 2 5 8" xfId="13129"/>
    <cellStyle name="표준 16 2 2 6" xfId="989"/>
    <cellStyle name="표준 16 2 2 6 2" xfId="1399"/>
    <cellStyle name="표준 16 2 2 6 2 2" xfId="2623"/>
    <cellStyle name="표준 16 2 2 6 2 2 2" xfId="3314"/>
    <cellStyle name="표준 16 2 2 6 2 2 2 2" xfId="8385"/>
    <cellStyle name="표준 16 2 2 6 2 2 2 2 2" xfId="20626"/>
    <cellStyle name="표준 16 2 2 6 2 2 2 3" xfId="15554"/>
    <cellStyle name="표준 16 2 2 6 2 2 3" xfId="5354"/>
    <cellStyle name="표준 16 2 2 6 2 2 3 2" xfId="8386"/>
    <cellStyle name="표준 16 2 2 6 2 2 3 2 2" xfId="20627"/>
    <cellStyle name="표준 16 2 2 6 2 2 3 3" xfId="17594"/>
    <cellStyle name="표준 16 2 2 6 2 2 4" xfId="8384"/>
    <cellStyle name="표준 16 2 2 6 2 2 4 2" xfId="20625"/>
    <cellStyle name="표준 16 2 2 6 2 2 5" xfId="14863"/>
    <cellStyle name="표준 16 2 2 6 2 3" xfId="3313"/>
    <cellStyle name="표준 16 2 2 6 2 3 2" xfId="8387"/>
    <cellStyle name="표준 16 2 2 6 2 3 2 2" xfId="20628"/>
    <cellStyle name="표준 16 2 2 6 2 3 3" xfId="15553"/>
    <cellStyle name="표준 16 2 2 6 2 4" xfId="5353"/>
    <cellStyle name="표준 16 2 2 6 2 4 2" xfId="8388"/>
    <cellStyle name="표준 16 2 2 6 2 4 2 2" xfId="20629"/>
    <cellStyle name="표준 16 2 2 6 2 4 3" xfId="17593"/>
    <cellStyle name="표준 16 2 2 6 2 5" xfId="8383"/>
    <cellStyle name="표준 16 2 2 6 2 5 2" xfId="20624"/>
    <cellStyle name="표준 16 2 2 6 2 6" xfId="13639"/>
    <cellStyle name="표준 16 2 2 6 3" xfId="1807"/>
    <cellStyle name="표준 16 2 2 6 3 2" xfId="3315"/>
    <cellStyle name="표준 16 2 2 6 3 2 2" xfId="8390"/>
    <cellStyle name="표준 16 2 2 6 3 2 2 2" xfId="20631"/>
    <cellStyle name="표준 16 2 2 6 3 2 3" xfId="15555"/>
    <cellStyle name="표준 16 2 2 6 3 3" xfId="5355"/>
    <cellStyle name="표준 16 2 2 6 3 3 2" xfId="8391"/>
    <cellStyle name="표준 16 2 2 6 3 3 2 2" xfId="20632"/>
    <cellStyle name="표준 16 2 2 6 3 3 3" xfId="17595"/>
    <cellStyle name="표준 16 2 2 6 3 4" xfId="8389"/>
    <cellStyle name="표준 16 2 2 6 3 4 2" xfId="20630"/>
    <cellStyle name="표준 16 2 2 6 3 5" xfId="14047"/>
    <cellStyle name="표준 16 2 2 6 4" xfId="2215"/>
    <cellStyle name="표준 16 2 2 6 4 2" xfId="3316"/>
    <cellStyle name="표준 16 2 2 6 4 2 2" xfId="8393"/>
    <cellStyle name="표준 16 2 2 6 4 2 2 2" xfId="20634"/>
    <cellStyle name="표준 16 2 2 6 4 2 3" xfId="15556"/>
    <cellStyle name="표준 16 2 2 6 4 3" xfId="5356"/>
    <cellStyle name="표준 16 2 2 6 4 3 2" xfId="8394"/>
    <cellStyle name="표준 16 2 2 6 4 3 2 2" xfId="20635"/>
    <cellStyle name="표준 16 2 2 6 4 3 3" xfId="17596"/>
    <cellStyle name="표준 16 2 2 6 4 4" xfId="8392"/>
    <cellStyle name="표준 16 2 2 6 4 4 2" xfId="20633"/>
    <cellStyle name="표준 16 2 2 6 4 5" xfId="14455"/>
    <cellStyle name="표준 16 2 2 6 5" xfId="3312"/>
    <cellStyle name="표준 16 2 2 6 5 2" xfId="8395"/>
    <cellStyle name="표준 16 2 2 6 5 2 2" xfId="20636"/>
    <cellStyle name="표준 16 2 2 6 5 3" xfId="15552"/>
    <cellStyle name="표준 16 2 2 6 6" xfId="5352"/>
    <cellStyle name="표준 16 2 2 6 6 2" xfId="8396"/>
    <cellStyle name="표준 16 2 2 6 6 2 2" xfId="20637"/>
    <cellStyle name="표준 16 2 2 6 6 3" xfId="17592"/>
    <cellStyle name="표준 16 2 2 6 7" xfId="8382"/>
    <cellStyle name="표준 16 2 2 6 7 2" xfId="20623"/>
    <cellStyle name="표준 16 2 2 6 8" xfId="13231"/>
    <cellStyle name="표준 16 2 2 7" xfId="1092"/>
    <cellStyle name="표준 16 2 2 7 2" xfId="1501"/>
    <cellStyle name="표준 16 2 2 7 2 2" xfId="2725"/>
    <cellStyle name="표준 16 2 2 7 2 2 2" xfId="3319"/>
    <cellStyle name="표준 16 2 2 7 2 2 2 2" xfId="8400"/>
    <cellStyle name="표준 16 2 2 7 2 2 2 2 2" xfId="20641"/>
    <cellStyle name="표준 16 2 2 7 2 2 2 3" xfId="15559"/>
    <cellStyle name="표준 16 2 2 7 2 2 3" xfId="5359"/>
    <cellStyle name="표준 16 2 2 7 2 2 3 2" xfId="8401"/>
    <cellStyle name="표준 16 2 2 7 2 2 3 2 2" xfId="20642"/>
    <cellStyle name="표준 16 2 2 7 2 2 3 3" xfId="17599"/>
    <cellStyle name="표준 16 2 2 7 2 2 4" xfId="8399"/>
    <cellStyle name="표준 16 2 2 7 2 2 4 2" xfId="20640"/>
    <cellStyle name="표준 16 2 2 7 2 2 5" xfId="14965"/>
    <cellStyle name="표준 16 2 2 7 2 3" xfId="3318"/>
    <cellStyle name="표준 16 2 2 7 2 3 2" xfId="8402"/>
    <cellStyle name="표준 16 2 2 7 2 3 2 2" xfId="20643"/>
    <cellStyle name="표준 16 2 2 7 2 3 3" xfId="15558"/>
    <cellStyle name="표준 16 2 2 7 2 4" xfId="5358"/>
    <cellStyle name="표준 16 2 2 7 2 4 2" xfId="8403"/>
    <cellStyle name="표준 16 2 2 7 2 4 2 2" xfId="20644"/>
    <cellStyle name="표준 16 2 2 7 2 4 3" xfId="17598"/>
    <cellStyle name="표준 16 2 2 7 2 5" xfId="8398"/>
    <cellStyle name="표준 16 2 2 7 2 5 2" xfId="20639"/>
    <cellStyle name="표준 16 2 2 7 2 6" xfId="13741"/>
    <cellStyle name="표준 16 2 2 7 3" xfId="1909"/>
    <cellStyle name="표준 16 2 2 7 3 2" xfId="3320"/>
    <cellStyle name="표준 16 2 2 7 3 2 2" xfId="8405"/>
    <cellStyle name="표준 16 2 2 7 3 2 2 2" xfId="20646"/>
    <cellStyle name="표준 16 2 2 7 3 2 3" xfId="15560"/>
    <cellStyle name="표준 16 2 2 7 3 3" xfId="5360"/>
    <cellStyle name="표준 16 2 2 7 3 3 2" xfId="8406"/>
    <cellStyle name="표준 16 2 2 7 3 3 2 2" xfId="20647"/>
    <cellStyle name="표준 16 2 2 7 3 3 3" xfId="17600"/>
    <cellStyle name="표준 16 2 2 7 3 4" xfId="8404"/>
    <cellStyle name="표준 16 2 2 7 3 4 2" xfId="20645"/>
    <cellStyle name="표준 16 2 2 7 3 5" xfId="14149"/>
    <cellStyle name="표준 16 2 2 7 4" xfId="2317"/>
    <cellStyle name="표준 16 2 2 7 4 2" xfId="3321"/>
    <cellStyle name="표준 16 2 2 7 4 2 2" xfId="8408"/>
    <cellStyle name="표준 16 2 2 7 4 2 2 2" xfId="20649"/>
    <cellStyle name="표준 16 2 2 7 4 2 3" xfId="15561"/>
    <cellStyle name="표준 16 2 2 7 4 3" xfId="5361"/>
    <cellStyle name="표준 16 2 2 7 4 3 2" xfId="8409"/>
    <cellStyle name="표준 16 2 2 7 4 3 2 2" xfId="20650"/>
    <cellStyle name="표준 16 2 2 7 4 3 3" xfId="17601"/>
    <cellStyle name="표준 16 2 2 7 4 4" xfId="8407"/>
    <cellStyle name="표준 16 2 2 7 4 4 2" xfId="20648"/>
    <cellStyle name="표준 16 2 2 7 4 5" xfId="14557"/>
    <cellStyle name="표준 16 2 2 7 5" xfId="3317"/>
    <cellStyle name="표준 16 2 2 7 5 2" xfId="8410"/>
    <cellStyle name="표준 16 2 2 7 5 2 2" xfId="20651"/>
    <cellStyle name="표준 16 2 2 7 5 3" xfId="15557"/>
    <cellStyle name="표준 16 2 2 7 6" xfId="5357"/>
    <cellStyle name="표준 16 2 2 7 6 2" xfId="8411"/>
    <cellStyle name="표준 16 2 2 7 6 2 2" xfId="20652"/>
    <cellStyle name="표준 16 2 2 7 6 3" xfId="17597"/>
    <cellStyle name="표준 16 2 2 7 7" xfId="8397"/>
    <cellStyle name="표준 16 2 2 7 7 2" xfId="20638"/>
    <cellStyle name="표준 16 2 2 7 8" xfId="13333"/>
    <cellStyle name="표준 16 2 2 8" xfId="1195"/>
    <cellStyle name="표준 16 2 2 8 2" xfId="2419"/>
    <cellStyle name="표준 16 2 2 8 2 2" xfId="3323"/>
    <cellStyle name="표준 16 2 2 8 2 2 2" xfId="8414"/>
    <cellStyle name="표준 16 2 2 8 2 2 2 2" xfId="20655"/>
    <cellStyle name="표준 16 2 2 8 2 2 3" xfId="15563"/>
    <cellStyle name="표준 16 2 2 8 2 3" xfId="5363"/>
    <cellStyle name="표준 16 2 2 8 2 3 2" xfId="8415"/>
    <cellStyle name="표준 16 2 2 8 2 3 2 2" xfId="20656"/>
    <cellStyle name="표준 16 2 2 8 2 3 3" xfId="17603"/>
    <cellStyle name="표준 16 2 2 8 2 4" xfId="8413"/>
    <cellStyle name="표준 16 2 2 8 2 4 2" xfId="20654"/>
    <cellStyle name="표준 16 2 2 8 2 5" xfId="14659"/>
    <cellStyle name="표준 16 2 2 8 3" xfId="3322"/>
    <cellStyle name="표준 16 2 2 8 3 2" xfId="8416"/>
    <cellStyle name="표준 16 2 2 8 3 2 2" xfId="20657"/>
    <cellStyle name="표준 16 2 2 8 3 3" xfId="15562"/>
    <cellStyle name="표준 16 2 2 8 4" xfId="5362"/>
    <cellStyle name="표준 16 2 2 8 4 2" xfId="8417"/>
    <cellStyle name="표준 16 2 2 8 4 2 2" xfId="20658"/>
    <cellStyle name="표준 16 2 2 8 4 3" xfId="17602"/>
    <cellStyle name="표준 16 2 2 8 5" xfId="8412"/>
    <cellStyle name="표준 16 2 2 8 5 2" xfId="20653"/>
    <cellStyle name="표준 16 2 2 8 6" xfId="13435"/>
    <cellStyle name="표준 16 2 2 9" xfId="1603"/>
    <cellStyle name="표준 16 2 2 9 2" xfId="3324"/>
    <cellStyle name="표준 16 2 2 9 2 2" xfId="8419"/>
    <cellStyle name="표준 16 2 2 9 2 2 2" xfId="20660"/>
    <cellStyle name="표준 16 2 2 9 2 3" xfId="15564"/>
    <cellStyle name="표준 16 2 2 9 3" xfId="5364"/>
    <cellStyle name="표준 16 2 2 9 3 2" xfId="8420"/>
    <cellStyle name="표준 16 2 2 9 3 2 2" xfId="20661"/>
    <cellStyle name="표준 16 2 2 9 3 3" xfId="17604"/>
    <cellStyle name="표준 16 2 2 9 4" xfId="8418"/>
    <cellStyle name="표준 16 2 2 9 4 2" xfId="20659"/>
    <cellStyle name="표준 16 2 2 9 5" xfId="13843"/>
    <cellStyle name="표준 16 2 3" xfId="788"/>
    <cellStyle name="표준 16 2 3 10" xfId="3325"/>
    <cellStyle name="표준 16 2 3 10 2" xfId="8422"/>
    <cellStyle name="표준 16 2 3 10 2 2" xfId="20663"/>
    <cellStyle name="표준 16 2 3 10 3" xfId="15565"/>
    <cellStyle name="표준 16 2 3 11" xfId="5365"/>
    <cellStyle name="표준 16 2 3 11 2" xfId="8423"/>
    <cellStyle name="표준 16 2 3 11 2 2" xfId="20664"/>
    <cellStyle name="표준 16 2 3 11 3" xfId="17605"/>
    <cellStyle name="표준 16 2 3 12" xfId="8421"/>
    <cellStyle name="표준 16 2 3 12 2" xfId="20662"/>
    <cellStyle name="표준 16 2 3 13" xfId="13033"/>
    <cellStyle name="표준 16 2 3 2" xfId="816"/>
    <cellStyle name="표준 16 2 3 2 10" xfId="5366"/>
    <cellStyle name="표준 16 2 3 2 10 2" xfId="8425"/>
    <cellStyle name="표준 16 2 3 2 10 2 2" xfId="20666"/>
    <cellStyle name="표준 16 2 3 2 10 3" xfId="17606"/>
    <cellStyle name="표준 16 2 3 2 11" xfId="8424"/>
    <cellStyle name="표준 16 2 3 2 11 2" xfId="20665"/>
    <cellStyle name="표준 16 2 3 2 12" xfId="13058"/>
    <cellStyle name="표준 16 2 3 2 2" xfId="866"/>
    <cellStyle name="표준 16 2 3 2 2 10" xfId="8426"/>
    <cellStyle name="표준 16 2 3 2 2 10 2" xfId="20667"/>
    <cellStyle name="표준 16 2 3 2 2 11" xfId="13108"/>
    <cellStyle name="표준 16 2 3 2 2 2" xfId="968"/>
    <cellStyle name="표준 16 2 3 2 2 2 2" xfId="1378"/>
    <cellStyle name="표준 16 2 3 2 2 2 2 2" xfId="2602"/>
    <cellStyle name="표준 16 2 3 2 2 2 2 2 2" xfId="3330"/>
    <cellStyle name="표준 16 2 3 2 2 2 2 2 2 2" xfId="8430"/>
    <cellStyle name="표준 16 2 3 2 2 2 2 2 2 2 2" xfId="20671"/>
    <cellStyle name="표준 16 2 3 2 2 2 2 2 2 3" xfId="15570"/>
    <cellStyle name="표준 16 2 3 2 2 2 2 2 3" xfId="5370"/>
    <cellStyle name="표준 16 2 3 2 2 2 2 2 3 2" xfId="8431"/>
    <cellStyle name="표준 16 2 3 2 2 2 2 2 3 2 2" xfId="20672"/>
    <cellStyle name="표준 16 2 3 2 2 2 2 2 3 3" xfId="17610"/>
    <cellStyle name="표준 16 2 3 2 2 2 2 2 4" xfId="8429"/>
    <cellStyle name="표준 16 2 3 2 2 2 2 2 4 2" xfId="20670"/>
    <cellStyle name="표준 16 2 3 2 2 2 2 2 5" xfId="14842"/>
    <cellStyle name="표준 16 2 3 2 2 2 2 3" xfId="3329"/>
    <cellStyle name="표준 16 2 3 2 2 2 2 3 2" xfId="8432"/>
    <cellStyle name="표준 16 2 3 2 2 2 2 3 2 2" xfId="20673"/>
    <cellStyle name="표준 16 2 3 2 2 2 2 3 3" xfId="15569"/>
    <cellStyle name="표준 16 2 3 2 2 2 2 4" xfId="5369"/>
    <cellStyle name="표준 16 2 3 2 2 2 2 4 2" xfId="8433"/>
    <cellStyle name="표준 16 2 3 2 2 2 2 4 2 2" xfId="20674"/>
    <cellStyle name="표준 16 2 3 2 2 2 2 4 3" xfId="17609"/>
    <cellStyle name="표준 16 2 3 2 2 2 2 5" xfId="8428"/>
    <cellStyle name="표준 16 2 3 2 2 2 2 5 2" xfId="20669"/>
    <cellStyle name="표준 16 2 3 2 2 2 2 6" xfId="13618"/>
    <cellStyle name="표준 16 2 3 2 2 2 3" xfId="1786"/>
    <cellStyle name="표준 16 2 3 2 2 2 3 2" xfId="3331"/>
    <cellStyle name="표준 16 2 3 2 2 2 3 2 2" xfId="8435"/>
    <cellStyle name="표준 16 2 3 2 2 2 3 2 2 2" xfId="20676"/>
    <cellStyle name="표준 16 2 3 2 2 2 3 2 3" xfId="15571"/>
    <cellStyle name="표준 16 2 3 2 2 2 3 3" xfId="5371"/>
    <cellStyle name="표준 16 2 3 2 2 2 3 3 2" xfId="8436"/>
    <cellStyle name="표준 16 2 3 2 2 2 3 3 2 2" xfId="20677"/>
    <cellStyle name="표준 16 2 3 2 2 2 3 3 3" xfId="17611"/>
    <cellStyle name="표준 16 2 3 2 2 2 3 4" xfId="8434"/>
    <cellStyle name="표준 16 2 3 2 2 2 3 4 2" xfId="20675"/>
    <cellStyle name="표준 16 2 3 2 2 2 3 5" xfId="14026"/>
    <cellStyle name="표준 16 2 3 2 2 2 4" xfId="2194"/>
    <cellStyle name="표준 16 2 3 2 2 2 4 2" xfId="3332"/>
    <cellStyle name="표준 16 2 3 2 2 2 4 2 2" xfId="8438"/>
    <cellStyle name="표준 16 2 3 2 2 2 4 2 2 2" xfId="20679"/>
    <cellStyle name="표준 16 2 3 2 2 2 4 2 3" xfId="15572"/>
    <cellStyle name="표준 16 2 3 2 2 2 4 3" xfId="5372"/>
    <cellStyle name="표준 16 2 3 2 2 2 4 3 2" xfId="8439"/>
    <cellStyle name="표준 16 2 3 2 2 2 4 3 2 2" xfId="20680"/>
    <cellStyle name="표준 16 2 3 2 2 2 4 3 3" xfId="17612"/>
    <cellStyle name="표준 16 2 3 2 2 2 4 4" xfId="8437"/>
    <cellStyle name="표준 16 2 3 2 2 2 4 4 2" xfId="20678"/>
    <cellStyle name="표준 16 2 3 2 2 2 4 5" xfId="14434"/>
    <cellStyle name="표준 16 2 3 2 2 2 5" xfId="3328"/>
    <cellStyle name="표준 16 2 3 2 2 2 5 2" xfId="8440"/>
    <cellStyle name="표준 16 2 3 2 2 2 5 2 2" xfId="20681"/>
    <cellStyle name="표준 16 2 3 2 2 2 5 3" xfId="15568"/>
    <cellStyle name="표준 16 2 3 2 2 2 6" xfId="5368"/>
    <cellStyle name="표준 16 2 3 2 2 2 6 2" xfId="8441"/>
    <cellStyle name="표준 16 2 3 2 2 2 6 2 2" xfId="20682"/>
    <cellStyle name="표준 16 2 3 2 2 2 6 3" xfId="17608"/>
    <cellStyle name="표준 16 2 3 2 2 2 7" xfId="8427"/>
    <cellStyle name="표준 16 2 3 2 2 2 7 2" xfId="20668"/>
    <cellStyle name="표준 16 2 3 2 2 2 8" xfId="13210"/>
    <cellStyle name="표준 16 2 3 2 2 3" xfId="1070"/>
    <cellStyle name="표준 16 2 3 2 2 3 2" xfId="1480"/>
    <cellStyle name="표준 16 2 3 2 2 3 2 2" xfId="2704"/>
    <cellStyle name="표준 16 2 3 2 2 3 2 2 2" xfId="3335"/>
    <cellStyle name="표준 16 2 3 2 2 3 2 2 2 2" xfId="8445"/>
    <cellStyle name="표준 16 2 3 2 2 3 2 2 2 2 2" xfId="20686"/>
    <cellStyle name="표준 16 2 3 2 2 3 2 2 2 3" xfId="15575"/>
    <cellStyle name="표준 16 2 3 2 2 3 2 2 3" xfId="5375"/>
    <cellStyle name="표준 16 2 3 2 2 3 2 2 3 2" xfId="8446"/>
    <cellStyle name="표준 16 2 3 2 2 3 2 2 3 2 2" xfId="20687"/>
    <cellStyle name="표준 16 2 3 2 2 3 2 2 3 3" xfId="17615"/>
    <cellStyle name="표준 16 2 3 2 2 3 2 2 4" xfId="8444"/>
    <cellStyle name="표준 16 2 3 2 2 3 2 2 4 2" xfId="20685"/>
    <cellStyle name="표준 16 2 3 2 2 3 2 2 5" xfId="14944"/>
    <cellStyle name="표준 16 2 3 2 2 3 2 3" xfId="3334"/>
    <cellStyle name="표준 16 2 3 2 2 3 2 3 2" xfId="8447"/>
    <cellStyle name="표준 16 2 3 2 2 3 2 3 2 2" xfId="20688"/>
    <cellStyle name="표준 16 2 3 2 2 3 2 3 3" xfId="15574"/>
    <cellStyle name="표준 16 2 3 2 2 3 2 4" xfId="5374"/>
    <cellStyle name="표준 16 2 3 2 2 3 2 4 2" xfId="8448"/>
    <cellStyle name="표준 16 2 3 2 2 3 2 4 2 2" xfId="20689"/>
    <cellStyle name="표준 16 2 3 2 2 3 2 4 3" xfId="17614"/>
    <cellStyle name="표준 16 2 3 2 2 3 2 5" xfId="8443"/>
    <cellStyle name="표준 16 2 3 2 2 3 2 5 2" xfId="20684"/>
    <cellStyle name="표준 16 2 3 2 2 3 2 6" xfId="13720"/>
    <cellStyle name="표준 16 2 3 2 2 3 3" xfId="1888"/>
    <cellStyle name="표준 16 2 3 2 2 3 3 2" xfId="3336"/>
    <cellStyle name="표준 16 2 3 2 2 3 3 2 2" xfId="8450"/>
    <cellStyle name="표준 16 2 3 2 2 3 3 2 2 2" xfId="20691"/>
    <cellStyle name="표준 16 2 3 2 2 3 3 2 3" xfId="15576"/>
    <cellStyle name="표준 16 2 3 2 2 3 3 3" xfId="5376"/>
    <cellStyle name="표준 16 2 3 2 2 3 3 3 2" xfId="8451"/>
    <cellStyle name="표준 16 2 3 2 2 3 3 3 2 2" xfId="20692"/>
    <cellStyle name="표준 16 2 3 2 2 3 3 3 3" xfId="17616"/>
    <cellStyle name="표준 16 2 3 2 2 3 3 4" xfId="8449"/>
    <cellStyle name="표준 16 2 3 2 2 3 3 4 2" xfId="20690"/>
    <cellStyle name="표준 16 2 3 2 2 3 3 5" xfId="14128"/>
    <cellStyle name="표준 16 2 3 2 2 3 4" xfId="2296"/>
    <cellStyle name="표준 16 2 3 2 2 3 4 2" xfId="3337"/>
    <cellStyle name="표준 16 2 3 2 2 3 4 2 2" xfId="8453"/>
    <cellStyle name="표준 16 2 3 2 2 3 4 2 2 2" xfId="20694"/>
    <cellStyle name="표준 16 2 3 2 2 3 4 2 3" xfId="15577"/>
    <cellStyle name="표준 16 2 3 2 2 3 4 3" xfId="5377"/>
    <cellStyle name="표준 16 2 3 2 2 3 4 3 2" xfId="8454"/>
    <cellStyle name="표준 16 2 3 2 2 3 4 3 2 2" xfId="20695"/>
    <cellStyle name="표준 16 2 3 2 2 3 4 3 3" xfId="17617"/>
    <cellStyle name="표준 16 2 3 2 2 3 4 4" xfId="8452"/>
    <cellStyle name="표준 16 2 3 2 2 3 4 4 2" xfId="20693"/>
    <cellStyle name="표준 16 2 3 2 2 3 4 5" xfId="14536"/>
    <cellStyle name="표준 16 2 3 2 2 3 5" xfId="3333"/>
    <cellStyle name="표준 16 2 3 2 2 3 5 2" xfId="8455"/>
    <cellStyle name="표준 16 2 3 2 2 3 5 2 2" xfId="20696"/>
    <cellStyle name="표준 16 2 3 2 2 3 5 3" xfId="15573"/>
    <cellStyle name="표준 16 2 3 2 2 3 6" xfId="5373"/>
    <cellStyle name="표준 16 2 3 2 2 3 6 2" xfId="8456"/>
    <cellStyle name="표준 16 2 3 2 2 3 6 2 2" xfId="20697"/>
    <cellStyle name="표준 16 2 3 2 2 3 6 3" xfId="17613"/>
    <cellStyle name="표준 16 2 3 2 2 3 7" xfId="8442"/>
    <cellStyle name="표준 16 2 3 2 2 3 7 2" xfId="20683"/>
    <cellStyle name="표준 16 2 3 2 2 3 8" xfId="13312"/>
    <cellStyle name="표준 16 2 3 2 2 4" xfId="1173"/>
    <cellStyle name="표준 16 2 3 2 2 4 2" xfId="1582"/>
    <cellStyle name="표준 16 2 3 2 2 4 2 2" xfId="2806"/>
    <cellStyle name="표준 16 2 3 2 2 4 2 2 2" xfId="3340"/>
    <cellStyle name="표준 16 2 3 2 2 4 2 2 2 2" xfId="8460"/>
    <cellStyle name="표준 16 2 3 2 2 4 2 2 2 2 2" xfId="20701"/>
    <cellStyle name="표준 16 2 3 2 2 4 2 2 2 3" xfId="15580"/>
    <cellStyle name="표준 16 2 3 2 2 4 2 2 3" xfId="5380"/>
    <cellStyle name="표준 16 2 3 2 2 4 2 2 3 2" xfId="8461"/>
    <cellStyle name="표준 16 2 3 2 2 4 2 2 3 2 2" xfId="20702"/>
    <cellStyle name="표준 16 2 3 2 2 4 2 2 3 3" xfId="17620"/>
    <cellStyle name="표준 16 2 3 2 2 4 2 2 4" xfId="8459"/>
    <cellStyle name="표준 16 2 3 2 2 4 2 2 4 2" xfId="20700"/>
    <cellStyle name="표준 16 2 3 2 2 4 2 2 5" xfId="15046"/>
    <cellStyle name="표준 16 2 3 2 2 4 2 3" xfId="3339"/>
    <cellStyle name="표준 16 2 3 2 2 4 2 3 2" xfId="8462"/>
    <cellStyle name="표준 16 2 3 2 2 4 2 3 2 2" xfId="20703"/>
    <cellStyle name="표준 16 2 3 2 2 4 2 3 3" xfId="15579"/>
    <cellStyle name="표준 16 2 3 2 2 4 2 4" xfId="5379"/>
    <cellStyle name="표준 16 2 3 2 2 4 2 4 2" xfId="8463"/>
    <cellStyle name="표준 16 2 3 2 2 4 2 4 2 2" xfId="20704"/>
    <cellStyle name="표준 16 2 3 2 2 4 2 4 3" xfId="17619"/>
    <cellStyle name="표준 16 2 3 2 2 4 2 5" xfId="8458"/>
    <cellStyle name="표준 16 2 3 2 2 4 2 5 2" xfId="20699"/>
    <cellStyle name="표준 16 2 3 2 2 4 2 6" xfId="13822"/>
    <cellStyle name="표준 16 2 3 2 2 4 3" xfId="1990"/>
    <cellStyle name="표준 16 2 3 2 2 4 3 2" xfId="3341"/>
    <cellStyle name="표준 16 2 3 2 2 4 3 2 2" xfId="8465"/>
    <cellStyle name="표준 16 2 3 2 2 4 3 2 2 2" xfId="20706"/>
    <cellStyle name="표준 16 2 3 2 2 4 3 2 3" xfId="15581"/>
    <cellStyle name="표준 16 2 3 2 2 4 3 3" xfId="5381"/>
    <cellStyle name="표준 16 2 3 2 2 4 3 3 2" xfId="8466"/>
    <cellStyle name="표준 16 2 3 2 2 4 3 3 2 2" xfId="20707"/>
    <cellStyle name="표준 16 2 3 2 2 4 3 3 3" xfId="17621"/>
    <cellStyle name="표준 16 2 3 2 2 4 3 4" xfId="8464"/>
    <cellStyle name="표준 16 2 3 2 2 4 3 4 2" xfId="20705"/>
    <cellStyle name="표준 16 2 3 2 2 4 3 5" xfId="14230"/>
    <cellStyle name="표준 16 2 3 2 2 4 4" xfId="2398"/>
    <cellStyle name="표준 16 2 3 2 2 4 4 2" xfId="3342"/>
    <cellStyle name="표준 16 2 3 2 2 4 4 2 2" xfId="8468"/>
    <cellStyle name="표준 16 2 3 2 2 4 4 2 2 2" xfId="20709"/>
    <cellStyle name="표준 16 2 3 2 2 4 4 2 3" xfId="15582"/>
    <cellStyle name="표준 16 2 3 2 2 4 4 3" xfId="5382"/>
    <cellStyle name="표준 16 2 3 2 2 4 4 3 2" xfId="8469"/>
    <cellStyle name="표준 16 2 3 2 2 4 4 3 2 2" xfId="20710"/>
    <cellStyle name="표준 16 2 3 2 2 4 4 3 3" xfId="17622"/>
    <cellStyle name="표준 16 2 3 2 2 4 4 4" xfId="8467"/>
    <cellStyle name="표준 16 2 3 2 2 4 4 4 2" xfId="20708"/>
    <cellStyle name="표준 16 2 3 2 2 4 4 5" xfId="14638"/>
    <cellStyle name="표준 16 2 3 2 2 4 5" xfId="3338"/>
    <cellStyle name="표준 16 2 3 2 2 4 5 2" xfId="8470"/>
    <cellStyle name="표준 16 2 3 2 2 4 5 2 2" xfId="20711"/>
    <cellStyle name="표준 16 2 3 2 2 4 5 3" xfId="15578"/>
    <cellStyle name="표준 16 2 3 2 2 4 6" xfId="5378"/>
    <cellStyle name="표준 16 2 3 2 2 4 6 2" xfId="8471"/>
    <cellStyle name="표준 16 2 3 2 2 4 6 2 2" xfId="20712"/>
    <cellStyle name="표준 16 2 3 2 2 4 6 3" xfId="17618"/>
    <cellStyle name="표준 16 2 3 2 2 4 7" xfId="8457"/>
    <cellStyle name="표준 16 2 3 2 2 4 7 2" xfId="20698"/>
    <cellStyle name="표준 16 2 3 2 2 4 8" xfId="13414"/>
    <cellStyle name="표준 16 2 3 2 2 5" xfId="1276"/>
    <cellStyle name="표준 16 2 3 2 2 5 2" xfId="2500"/>
    <cellStyle name="표준 16 2 3 2 2 5 2 2" xfId="3344"/>
    <cellStyle name="표준 16 2 3 2 2 5 2 2 2" xfId="8474"/>
    <cellStyle name="표준 16 2 3 2 2 5 2 2 2 2" xfId="20715"/>
    <cellStyle name="표준 16 2 3 2 2 5 2 2 3" xfId="15584"/>
    <cellStyle name="표준 16 2 3 2 2 5 2 3" xfId="5384"/>
    <cellStyle name="표준 16 2 3 2 2 5 2 3 2" xfId="8475"/>
    <cellStyle name="표준 16 2 3 2 2 5 2 3 2 2" xfId="20716"/>
    <cellStyle name="표준 16 2 3 2 2 5 2 3 3" xfId="17624"/>
    <cellStyle name="표준 16 2 3 2 2 5 2 4" xfId="8473"/>
    <cellStyle name="표준 16 2 3 2 2 5 2 4 2" xfId="20714"/>
    <cellStyle name="표준 16 2 3 2 2 5 2 5" xfId="14740"/>
    <cellStyle name="표준 16 2 3 2 2 5 3" xfId="3343"/>
    <cellStyle name="표준 16 2 3 2 2 5 3 2" xfId="8476"/>
    <cellStyle name="표준 16 2 3 2 2 5 3 2 2" xfId="20717"/>
    <cellStyle name="표준 16 2 3 2 2 5 3 3" xfId="15583"/>
    <cellStyle name="표준 16 2 3 2 2 5 4" xfId="5383"/>
    <cellStyle name="표준 16 2 3 2 2 5 4 2" xfId="8477"/>
    <cellStyle name="표준 16 2 3 2 2 5 4 2 2" xfId="20718"/>
    <cellStyle name="표준 16 2 3 2 2 5 4 3" xfId="17623"/>
    <cellStyle name="표준 16 2 3 2 2 5 5" xfId="8472"/>
    <cellStyle name="표준 16 2 3 2 2 5 5 2" xfId="20713"/>
    <cellStyle name="표준 16 2 3 2 2 5 6" xfId="13516"/>
    <cellStyle name="표준 16 2 3 2 2 6" xfId="1684"/>
    <cellStyle name="표준 16 2 3 2 2 6 2" xfId="3345"/>
    <cellStyle name="표준 16 2 3 2 2 6 2 2" xfId="8479"/>
    <cellStyle name="표준 16 2 3 2 2 6 2 2 2" xfId="20720"/>
    <cellStyle name="표준 16 2 3 2 2 6 2 3" xfId="15585"/>
    <cellStyle name="표준 16 2 3 2 2 6 3" xfId="5385"/>
    <cellStyle name="표준 16 2 3 2 2 6 3 2" xfId="8480"/>
    <cellStyle name="표준 16 2 3 2 2 6 3 2 2" xfId="20721"/>
    <cellStyle name="표준 16 2 3 2 2 6 3 3" xfId="17625"/>
    <cellStyle name="표준 16 2 3 2 2 6 4" xfId="8478"/>
    <cellStyle name="표준 16 2 3 2 2 6 4 2" xfId="20719"/>
    <cellStyle name="표준 16 2 3 2 2 6 5" xfId="13924"/>
    <cellStyle name="표준 16 2 3 2 2 7" xfId="2092"/>
    <cellStyle name="표준 16 2 3 2 2 7 2" xfId="3346"/>
    <cellStyle name="표준 16 2 3 2 2 7 2 2" xfId="8482"/>
    <cellStyle name="표준 16 2 3 2 2 7 2 2 2" xfId="20723"/>
    <cellStyle name="표준 16 2 3 2 2 7 2 3" xfId="15586"/>
    <cellStyle name="표준 16 2 3 2 2 7 3" xfId="5386"/>
    <cellStyle name="표준 16 2 3 2 2 7 3 2" xfId="8483"/>
    <cellStyle name="표준 16 2 3 2 2 7 3 2 2" xfId="20724"/>
    <cellStyle name="표준 16 2 3 2 2 7 3 3" xfId="17626"/>
    <cellStyle name="표준 16 2 3 2 2 7 4" xfId="8481"/>
    <cellStyle name="표준 16 2 3 2 2 7 4 2" xfId="20722"/>
    <cellStyle name="표준 16 2 3 2 2 7 5" xfId="14332"/>
    <cellStyle name="표준 16 2 3 2 2 8" xfId="3327"/>
    <cellStyle name="표준 16 2 3 2 2 8 2" xfId="8484"/>
    <cellStyle name="표준 16 2 3 2 2 8 2 2" xfId="20725"/>
    <cellStyle name="표준 16 2 3 2 2 8 3" xfId="15567"/>
    <cellStyle name="표준 16 2 3 2 2 9" xfId="5367"/>
    <cellStyle name="표준 16 2 3 2 2 9 2" xfId="8485"/>
    <cellStyle name="표준 16 2 3 2 2 9 2 2" xfId="20726"/>
    <cellStyle name="표준 16 2 3 2 2 9 3" xfId="17607"/>
    <cellStyle name="표준 16 2 3 2 3" xfId="918"/>
    <cellStyle name="표준 16 2 3 2 3 2" xfId="1328"/>
    <cellStyle name="표준 16 2 3 2 3 2 2" xfId="2552"/>
    <cellStyle name="표준 16 2 3 2 3 2 2 2" xfId="3349"/>
    <cellStyle name="표준 16 2 3 2 3 2 2 2 2" xfId="8489"/>
    <cellStyle name="표준 16 2 3 2 3 2 2 2 2 2" xfId="20730"/>
    <cellStyle name="표준 16 2 3 2 3 2 2 2 3" xfId="15589"/>
    <cellStyle name="표준 16 2 3 2 3 2 2 3" xfId="5389"/>
    <cellStyle name="표준 16 2 3 2 3 2 2 3 2" xfId="8490"/>
    <cellStyle name="표준 16 2 3 2 3 2 2 3 2 2" xfId="20731"/>
    <cellStyle name="표준 16 2 3 2 3 2 2 3 3" xfId="17629"/>
    <cellStyle name="표준 16 2 3 2 3 2 2 4" xfId="8488"/>
    <cellStyle name="표준 16 2 3 2 3 2 2 4 2" xfId="20729"/>
    <cellStyle name="표준 16 2 3 2 3 2 2 5" xfId="14792"/>
    <cellStyle name="표준 16 2 3 2 3 2 3" xfId="3348"/>
    <cellStyle name="표준 16 2 3 2 3 2 3 2" xfId="8491"/>
    <cellStyle name="표준 16 2 3 2 3 2 3 2 2" xfId="20732"/>
    <cellStyle name="표준 16 2 3 2 3 2 3 3" xfId="15588"/>
    <cellStyle name="표준 16 2 3 2 3 2 4" xfId="5388"/>
    <cellStyle name="표준 16 2 3 2 3 2 4 2" xfId="8492"/>
    <cellStyle name="표준 16 2 3 2 3 2 4 2 2" xfId="20733"/>
    <cellStyle name="표준 16 2 3 2 3 2 4 3" xfId="17628"/>
    <cellStyle name="표준 16 2 3 2 3 2 5" xfId="8487"/>
    <cellStyle name="표준 16 2 3 2 3 2 5 2" xfId="20728"/>
    <cellStyle name="표준 16 2 3 2 3 2 6" xfId="13568"/>
    <cellStyle name="표준 16 2 3 2 3 3" xfId="1736"/>
    <cellStyle name="표준 16 2 3 2 3 3 2" xfId="3350"/>
    <cellStyle name="표준 16 2 3 2 3 3 2 2" xfId="8494"/>
    <cellStyle name="표준 16 2 3 2 3 3 2 2 2" xfId="20735"/>
    <cellStyle name="표준 16 2 3 2 3 3 2 3" xfId="15590"/>
    <cellStyle name="표준 16 2 3 2 3 3 3" xfId="5390"/>
    <cellStyle name="표준 16 2 3 2 3 3 3 2" xfId="8495"/>
    <cellStyle name="표준 16 2 3 2 3 3 3 2 2" xfId="20736"/>
    <cellStyle name="표준 16 2 3 2 3 3 3 3" xfId="17630"/>
    <cellStyle name="표준 16 2 3 2 3 3 4" xfId="8493"/>
    <cellStyle name="표준 16 2 3 2 3 3 4 2" xfId="20734"/>
    <cellStyle name="표준 16 2 3 2 3 3 5" xfId="13976"/>
    <cellStyle name="표준 16 2 3 2 3 4" xfId="2144"/>
    <cellStyle name="표준 16 2 3 2 3 4 2" xfId="3351"/>
    <cellStyle name="표준 16 2 3 2 3 4 2 2" xfId="8497"/>
    <cellStyle name="표준 16 2 3 2 3 4 2 2 2" xfId="20738"/>
    <cellStyle name="표준 16 2 3 2 3 4 2 3" xfId="15591"/>
    <cellStyle name="표준 16 2 3 2 3 4 3" xfId="5391"/>
    <cellStyle name="표준 16 2 3 2 3 4 3 2" xfId="8498"/>
    <cellStyle name="표준 16 2 3 2 3 4 3 2 2" xfId="20739"/>
    <cellStyle name="표준 16 2 3 2 3 4 3 3" xfId="17631"/>
    <cellStyle name="표준 16 2 3 2 3 4 4" xfId="8496"/>
    <cellStyle name="표준 16 2 3 2 3 4 4 2" xfId="20737"/>
    <cellStyle name="표준 16 2 3 2 3 4 5" xfId="14384"/>
    <cellStyle name="표준 16 2 3 2 3 5" xfId="3347"/>
    <cellStyle name="표준 16 2 3 2 3 5 2" xfId="8499"/>
    <cellStyle name="표준 16 2 3 2 3 5 2 2" xfId="20740"/>
    <cellStyle name="표준 16 2 3 2 3 5 3" xfId="15587"/>
    <cellStyle name="표준 16 2 3 2 3 6" xfId="5387"/>
    <cellStyle name="표준 16 2 3 2 3 6 2" xfId="8500"/>
    <cellStyle name="표준 16 2 3 2 3 6 2 2" xfId="20741"/>
    <cellStyle name="표준 16 2 3 2 3 6 3" xfId="17627"/>
    <cellStyle name="표준 16 2 3 2 3 7" xfId="8486"/>
    <cellStyle name="표준 16 2 3 2 3 7 2" xfId="20727"/>
    <cellStyle name="표준 16 2 3 2 3 8" xfId="13160"/>
    <cellStyle name="표준 16 2 3 2 4" xfId="1020"/>
    <cellStyle name="표준 16 2 3 2 4 2" xfId="1430"/>
    <cellStyle name="표준 16 2 3 2 4 2 2" xfId="2654"/>
    <cellStyle name="표준 16 2 3 2 4 2 2 2" xfId="3354"/>
    <cellStyle name="표준 16 2 3 2 4 2 2 2 2" xfId="8504"/>
    <cellStyle name="표준 16 2 3 2 4 2 2 2 2 2" xfId="20745"/>
    <cellStyle name="표준 16 2 3 2 4 2 2 2 3" xfId="15594"/>
    <cellStyle name="표준 16 2 3 2 4 2 2 3" xfId="5394"/>
    <cellStyle name="표준 16 2 3 2 4 2 2 3 2" xfId="8505"/>
    <cellStyle name="표준 16 2 3 2 4 2 2 3 2 2" xfId="20746"/>
    <cellStyle name="표준 16 2 3 2 4 2 2 3 3" xfId="17634"/>
    <cellStyle name="표준 16 2 3 2 4 2 2 4" xfId="8503"/>
    <cellStyle name="표준 16 2 3 2 4 2 2 4 2" xfId="20744"/>
    <cellStyle name="표준 16 2 3 2 4 2 2 5" xfId="14894"/>
    <cellStyle name="표준 16 2 3 2 4 2 3" xfId="3353"/>
    <cellStyle name="표준 16 2 3 2 4 2 3 2" xfId="8506"/>
    <cellStyle name="표준 16 2 3 2 4 2 3 2 2" xfId="20747"/>
    <cellStyle name="표준 16 2 3 2 4 2 3 3" xfId="15593"/>
    <cellStyle name="표준 16 2 3 2 4 2 4" xfId="5393"/>
    <cellStyle name="표준 16 2 3 2 4 2 4 2" xfId="8507"/>
    <cellStyle name="표준 16 2 3 2 4 2 4 2 2" xfId="20748"/>
    <cellStyle name="표준 16 2 3 2 4 2 4 3" xfId="17633"/>
    <cellStyle name="표준 16 2 3 2 4 2 5" xfId="8502"/>
    <cellStyle name="표준 16 2 3 2 4 2 5 2" xfId="20743"/>
    <cellStyle name="표준 16 2 3 2 4 2 6" xfId="13670"/>
    <cellStyle name="표준 16 2 3 2 4 3" xfId="1838"/>
    <cellStyle name="표준 16 2 3 2 4 3 2" xfId="3355"/>
    <cellStyle name="표준 16 2 3 2 4 3 2 2" xfId="8509"/>
    <cellStyle name="표준 16 2 3 2 4 3 2 2 2" xfId="20750"/>
    <cellStyle name="표준 16 2 3 2 4 3 2 3" xfId="15595"/>
    <cellStyle name="표준 16 2 3 2 4 3 3" xfId="5395"/>
    <cellStyle name="표준 16 2 3 2 4 3 3 2" xfId="8510"/>
    <cellStyle name="표준 16 2 3 2 4 3 3 2 2" xfId="20751"/>
    <cellStyle name="표준 16 2 3 2 4 3 3 3" xfId="17635"/>
    <cellStyle name="표준 16 2 3 2 4 3 4" xfId="8508"/>
    <cellStyle name="표준 16 2 3 2 4 3 4 2" xfId="20749"/>
    <cellStyle name="표준 16 2 3 2 4 3 5" xfId="14078"/>
    <cellStyle name="표준 16 2 3 2 4 4" xfId="2246"/>
    <cellStyle name="표준 16 2 3 2 4 4 2" xfId="3356"/>
    <cellStyle name="표준 16 2 3 2 4 4 2 2" xfId="8512"/>
    <cellStyle name="표준 16 2 3 2 4 4 2 2 2" xfId="20753"/>
    <cellStyle name="표준 16 2 3 2 4 4 2 3" xfId="15596"/>
    <cellStyle name="표준 16 2 3 2 4 4 3" xfId="5396"/>
    <cellStyle name="표준 16 2 3 2 4 4 3 2" xfId="8513"/>
    <cellStyle name="표준 16 2 3 2 4 4 3 2 2" xfId="20754"/>
    <cellStyle name="표준 16 2 3 2 4 4 3 3" xfId="17636"/>
    <cellStyle name="표준 16 2 3 2 4 4 4" xfId="8511"/>
    <cellStyle name="표준 16 2 3 2 4 4 4 2" xfId="20752"/>
    <cellStyle name="표준 16 2 3 2 4 4 5" xfId="14486"/>
    <cellStyle name="표준 16 2 3 2 4 5" xfId="3352"/>
    <cellStyle name="표준 16 2 3 2 4 5 2" xfId="8514"/>
    <cellStyle name="표준 16 2 3 2 4 5 2 2" xfId="20755"/>
    <cellStyle name="표준 16 2 3 2 4 5 3" xfId="15592"/>
    <cellStyle name="표준 16 2 3 2 4 6" xfId="5392"/>
    <cellStyle name="표준 16 2 3 2 4 6 2" xfId="8515"/>
    <cellStyle name="표준 16 2 3 2 4 6 2 2" xfId="20756"/>
    <cellStyle name="표준 16 2 3 2 4 6 3" xfId="17632"/>
    <cellStyle name="표준 16 2 3 2 4 7" xfId="8501"/>
    <cellStyle name="표준 16 2 3 2 4 7 2" xfId="20742"/>
    <cellStyle name="표준 16 2 3 2 4 8" xfId="13262"/>
    <cellStyle name="표준 16 2 3 2 5" xfId="1123"/>
    <cellStyle name="표준 16 2 3 2 5 2" xfId="1532"/>
    <cellStyle name="표준 16 2 3 2 5 2 2" xfId="2756"/>
    <cellStyle name="표준 16 2 3 2 5 2 2 2" xfId="3359"/>
    <cellStyle name="표준 16 2 3 2 5 2 2 2 2" xfId="8519"/>
    <cellStyle name="표준 16 2 3 2 5 2 2 2 2 2" xfId="20760"/>
    <cellStyle name="표준 16 2 3 2 5 2 2 2 3" xfId="15599"/>
    <cellStyle name="표준 16 2 3 2 5 2 2 3" xfId="5399"/>
    <cellStyle name="표준 16 2 3 2 5 2 2 3 2" xfId="8520"/>
    <cellStyle name="표준 16 2 3 2 5 2 2 3 2 2" xfId="20761"/>
    <cellStyle name="표준 16 2 3 2 5 2 2 3 3" xfId="17639"/>
    <cellStyle name="표준 16 2 3 2 5 2 2 4" xfId="8518"/>
    <cellStyle name="표준 16 2 3 2 5 2 2 4 2" xfId="20759"/>
    <cellStyle name="표준 16 2 3 2 5 2 2 5" xfId="14996"/>
    <cellStyle name="표준 16 2 3 2 5 2 3" xfId="3358"/>
    <cellStyle name="표준 16 2 3 2 5 2 3 2" xfId="8521"/>
    <cellStyle name="표준 16 2 3 2 5 2 3 2 2" xfId="20762"/>
    <cellStyle name="표준 16 2 3 2 5 2 3 3" xfId="15598"/>
    <cellStyle name="표준 16 2 3 2 5 2 4" xfId="5398"/>
    <cellStyle name="표준 16 2 3 2 5 2 4 2" xfId="8522"/>
    <cellStyle name="표준 16 2 3 2 5 2 4 2 2" xfId="20763"/>
    <cellStyle name="표준 16 2 3 2 5 2 4 3" xfId="17638"/>
    <cellStyle name="표준 16 2 3 2 5 2 5" xfId="8517"/>
    <cellStyle name="표준 16 2 3 2 5 2 5 2" xfId="20758"/>
    <cellStyle name="표준 16 2 3 2 5 2 6" xfId="13772"/>
    <cellStyle name="표준 16 2 3 2 5 3" xfId="1940"/>
    <cellStyle name="표준 16 2 3 2 5 3 2" xfId="3360"/>
    <cellStyle name="표준 16 2 3 2 5 3 2 2" xfId="8524"/>
    <cellStyle name="표준 16 2 3 2 5 3 2 2 2" xfId="20765"/>
    <cellStyle name="표준 16 2 3 2 5 3 2 3" xfId="15600"/>
    <cellStyle name="표준 16 2 3 2 5 3 3" xfId="5400"/>
    <cellStyle name="표준 16 2 3 2 5 3 3 2" xfId="8525"/>
    <cellStyle name="표준 16 2 3 2 5 3 3 2 2" xfId="20766"/>
    <cellStyle name="표준 16 2 3 2 5 3 3 3" xfId="17640"/>
    <cellStyle name="표준 16 2 3 2 5 3 4" xfId="8523"/>
    <cellStyle name="표준 16 2 3 2 5 3 4 2" xfId="20764"/>
    <cellStyle name="표준 16 2 3 2 5 3 5" xfId="14180"/>
    <cellStyle name="표준 16 2 3 2 5 4" xfId="2348"/>
    <cellStyle name="표준 16 2 3 2 5 4 2" xfId="3361"/>
    <cellStyle name="표준 16 2 3 2 5 4 2 2" xfId="8527"/>
    <cellStyle name="표준 16 2 3 2 5 4 2 2 2" xfId="20768"/>
    <cellStyle name="표준 16 2 3 2 5 4 2 3" xfId="15601"/>
    <cellStyle name="표준 16 2 3 2 5 4 3" xfId="5401"/>
    <cellStyle name="표준 16 2 3 2 5 4 3 2" xfId="8528"/>
    <cellStyle name="표준 16 2 3 2 5 4 3 2 2" xfId="20769"/>
    <cellStyle name="표준 16 2 3 2 5 4 3 3" xfId="17641"/>
    <cellStyle name="표준 16 2 3 2 5 4 4" xfId="8526"/>
    <cellStyle name="표준 16 2 3 2 5 4 4 2" xfId="20767"/>
    <cellStyle name="표준 16 2 3 2 5 4 5" xfId="14588"/>
    <cellStyle name="표준 16 2 3 2 5 5" xfId="3357"/>
    <cellStyle name="표준 16 2 3 2 5 5 2" xfId="8529"/>
    <cellStyle name="표준 16 2 3 2 5 5 2 2" xfId="20770"/>
    <cellStyle name="표준 16 2 3 2 5 5 3" xfId="15597"/>
    <cellStyle name="표준 16 2 3 2 5 6" xfId="5397"/>
    <cellStyle name="표준 16 2 3 2 5 6 2" xfId="8530"/>
    <cellStyle name="표준 16 2 3 2 5 6 2 2" xfId="20771"/>
    <cellStyle name="표준 16 2 3 2 5 6 3" xfId="17637"/>
    <cellStyle name="표준 16 2 3 2 5 7" xfId="8516"/>
    <cellStyle name="표준 16 2 3 2 5 7 2" xfId="20757"/>
    <cellStyle name="표준 16 2 3 2 5 8" xfId="13364"/>
    <cellStyle name="표준 16 2 3 2 6" xfId="1226"/>
    <cellStyle name="표준 16 2 3 2 6 2" xfId="2450"/>
    <cellStyle name="표준 16 2 3 2 6 2 2" xfId="3363"/>
    <cellStyle name="표준 16 2 3 2 6 2 2 2" xfId="8533"/>
    <cellStyle name="표준 16 2 3 2 6 2 2 2 2" xfId="20774"/>
    <cellStyle name="표준 16 2 3 2 6 2 2 3" xfId="15603"/>
    <cellStyle name="표준 16 2 3 2 6 2 3" xfId="5403"/>
    <cellStyle name="표준 16 2 3 2 6 2 3 2" xfId="8534"/>
    <cellStyle name="표준 16 2 3 2 6 2 3 2 2" xfId="20775"/>
    <cellStyle name="표준 16 2 3 2 6 2 3 3" xfId="17643"/>
    <cellStyle name="표준 16 2 3 2 6 2 4" xfId="8532"/>
    <cellStyle name="표준 16 2 3 2 6 2 4 2" xfId="20773"/>
    <cellStyle name="표준 16 2 3 2 6 2 5" xfId="14690"/>
    <cellStyle name="표준 16 2 3 2 6 3" xfId="3362"/>
    <cellStyle name="표준 16 2 3 2 6 3 2" xfId="8535"/>
    <cellStyle name="표준 16 2 3 2 6 3 2 2" xfId="20776"/>
    <cellStyle name="표준 16 2 3 2 6 3 3" xfId="15602"/>
    <cellStyle name="표준 16 2 3 2 6 4" xfId="5402"/>
    <cellStyle name="표준 16 2 3 2 6 4 2" xfId="8536"/>
    <cellStyle name="표준 16 2 3 2 6 4 2 2" xfId="20777"/>
    <cellStyle name="표준 16 2 3 2 6 4 3" xfId="17642"/>
    <cellStyle name="표준 16 2 3 2 6 5" xfId="8531"/>
    <cellStyle name="표준 16 2 3 2 6 5 2" xfId="20772"/>
    <cellStyle name="표준 16 2 3 2 6 6" xfId="13466"/>
    <cellStyle name="표준 16 2 3 2 7" xfId="1634"/>
    <cellStyle name="표준 16 2 3 2 7 2" xfId="3364"/>
    <cellStyle name="표준 16 2 3 2 7 2 2" xfId="8538"/>
    <cellStyle name="표준 16 2 3 2 7 2 2 2" xfId="20779"/>
    <cellStyle name="표준 16 2 3 2 7 2 3" xfId="15604"/>
    <cellStyle name="표준 16 2 3 2 7 3" xfId="5404"/>
    <cellStyle name="표준 16 2 3 2 7 3 2" xfId="8539"/>
    <cellStyle name="표준 16 2 3 2 7 3 2 2" xfId="20780"/>
    <cellStyle name="표준 16 2 3 2 7 3 3" xfId="17644"/>
    <cellStyle name="표준 16 2 3 2 7 4" xfId="8537"/>
    <cellStyle name="표준 16 2 3 2 7 4 2" xfId="20778"/>
    <cellStyle name="표준 16 2 3 2 7 5" xfId="13874"/>
    <cellStyle name="표준 16 2 3 2 8" xfId="2042"/>
    <cellStyle name="표준 16 2 3 2 8 2" xfId="3365"/>
    <cellStyle name="표준 16 2 3 2 8 2 2" xfId="8541"/>
    <cellStyle name="표준 16 2 3 2 8 2 2 2" xfId="20782"/>
    <cellStyle name="표준 16 2 3 2 8 2 3" xfId="15605"/>
    <cellStyle name="표준 16 2 3 2 8 3" xfId="5405"/>
    <cellStyle name="표준 16 2 3 2 8 3 2" xfId="8542"/>
    <cellStyle name="표준 16 2 3 2 8 3 2 2" xfId="20783"/>
    <cellStyle name="표준 16 2 3 2 8 3 3" xfId="17645"/>
    <cellStyle name="표준 16 2 3 2 8 4" xfId="8540"/>
    <cellStyle name="표준 16 2 3 2 8 4 2" xfId="20781"/>
    <cellStyle name="표준 16 2 3 2 8 5" xfId="14282"/>
    <cellStyle name="표준 16 2 3 2 9" xfId="3326"/>
    <cellStyle name="표준 16 2 3 2 9 2" xfId="8543"/>
    <cellStyle name="표준 16 2 3 2 9 2 2" xfId="20784"/>
    <cellStyle name="표준 16 2 3 2 9 3" xfId="15566"/>
    <cellStyle name="표준 16 2 3 3" xfId="841"/>
    <cellStyle name="표준 16 2 3 3 10" xfId="8544"/>
    <cellStyle name="표준 16 2 3 3 10 2" xfId="20785"/>
    <cellStyle name="표준 16 2 3 3 11" xfId="13083"/>
    <cellStyle name="표준 16 2 3 3 2" xfId="943"/>
    <cellStyle name="표준 16 2 3 3 2 2" xfId="1353"/>
    <cellStyle name="표준 16 2 3 3 2 2 2" xfId="2577"/>
    <cellStyle name="표준 16 2 3 3 2 2 2 2" xfId="3369"/>
    <cellStyle name="표준 16 2 3 3 2 2 2 2 2" xfId="8548"/>
    <cellStyle name="표준 16 2 3 3 2 2 2 2 2 2" xfId="20789"/>
    <cellStyle name="표준 16 2 3 3 2 2 2 2 3" xfId="15609"/>
    <cellStyle name="표준 16 2 3 3 2 2 2 3" xfId="5409"/>
    <cellStyle name="표준 16 2 3 3 2 2 2 3 2" xfId="8549"/>
    <cellStyle name="표준 16 2 3 3 2 2 2 3 2 2" xfId="20790"/>
    <cellStyle name="표준 16 2 3 3 2 2 2 3 3" xfId="17649"/>
    <cellStyle name="표준 16 2 3 3 2 2 2 4" xfId="8547"/>
    <cellStyle name="표준 16 2 3 3 2 2 2 4 2" xfId="20788"/>
    <cellStyle name="표준 16 2 3 3 2 2 2 5" xfId="14817"/>
    <cellStyle name="표준 16 2 3 3 2 2 3" xfId="3368"/>
    <cellStyle name="표준 16 2 3 3 2 2 3 2" xfId="8550"/>
    <cellStyle name="표준 16 2 3 3 2 2 3 2 2" xfId="20791"/>
    <cellStyle name="표준 16 2 3 3 2 2 3 3" xfId="15608"/>
    <cellStyle name="표준 16 2 3 3 2 2 4" xfId="5408"/>
    <cellStyle name="표준 16 2 3 3 2 2 4 2" xfId="8551"/>
    <cellStyle name="표준 16 2 3 3 2 2 4 2 2" xfId="20792"/>
    <cellStyle name="표준 16 2 3 3 2 2 4 3" xfId="17648"/>
    <cellStyle name="표준 16 2 3 3 2 2 5" xfId="8546"/>
    <cellStyle name="표준 16 2 3 3 2 2 5 2" xfId="20787"/>
    <cellStyle name="표준 16 2 3 3 2 2 6" xfId="13593"/>
    <cellStyle name="표준 16 2 3 3 2 3" xfId="1761"/>
    <cellStyle name="표준 16 2 3 3 2 3 2" xfId="3370"/>
    <cellStyle name="표준 16 2 3 3 2 3 2 2" xfId="8553"/>
    <cellStyle name="표준 16 2 3 3 2 3 2 2 2" xfId="20794"/>
    <cellStyle name="표준 16 2 3 3 2 3 2 3" xfId="15610"/>
    <cellStyle name="표준 16 2 3 3 2 3 3" xfId="5410"/>
    <cellStyle name="표준 16 2 3 3 2 3 3 2" xfId="8554"/>
    <cellStyle name="표준 16 2 3 3 2 3 3 2 2" xfId="20795"/>
    <cellStyle name="표준 16 2 3 3 2 3 3 3" xfId="17650"/>
    <cellStyle name="표준 16 2 3 3 2 3 4" xfId="8552"/>
    <cellStyle name="표준 16 2 3 3 2 3 4 2" xfId="20793"/>
    <cellStyle name="표준 16 2 3 3 2 3 5" xfId="14001"/>
    <cellStyle name="표준 16 2 3 3 2 4" xfId="2169"/>
    <cellStyle name="표준 16 2 3 3 2 4 2" xfId="3371"/>
    <cellStyle name="표준 16 2 3 3 2 4 2 2" xfId="8556"/>
    <cellStyle name="표준 16 2 3 3 2 4 2 2 2" xfId="20797"/>
    <cellStyle name="표준 16 2 3 3 2 4 2 3" xfId="15611"/>
    <cellStyle name="표준 16 2 3 3 2 4 3" xfId="5411"/>
    <cellStyle name="표준 16 2 3 3 2 4 3 2" xfId="8557"/>
    <cellStyle name="표준 16 2 3 3 2 4 3 2 2" xfId="20798"/>
    <cellStyle name="표준 16 2 3 3 2 4 3 3" xfId="17651"/>
    <cellStyle name="표준 16 2 3 3 2 4 4" xfId="8555"/>
    <cellStyle name="표준 16 2 3 3 2 4 4 2" xfId="20796"/>
    <cellStyle name="표준 16 2 3 3 2 4 5" xfId="14409"/>
    <cellStyle name="표준 16 2 3 3 2 5" xfId="3367"/>
    <cellStyle name="표준 16 2 3 3 2 5 2" xfId="8558"/>
    <cellStyle name="표준 16 2 3 3 2 5 2 2" xfId="20799"/>
    <cellStyle name="표준 16 2 3 3 2 5 3" xfId="15607"/>
    <cellStyle name="표준 16 2 3 3 2 6" xfId="5407"/>
    <cellStyle name="표준 16 2 3 3 2 6 2" xfId="8559"/>
    <cellStyle name="표준 16 2 3 3 2 6 2 2" xfId="20800"/>
    <cellStyle name="표준 16 2 3 3 2 6 3" xfId="17647"/>
    <cellStyle name="표준 16 2 3 3 2 7" xfId="8545"/>
    <cellStyle name="표준 16 2 3 3 2 7 2" xfId="20786"/>
    <cellStyle name="표준 16 2 3 3 2 8" xfId="13185"/>
    <cellStyle name="표준 16 2 3 3 3" xfId="1045"/>
    <cellStyle name="표준 16 2 3 3 3 2" xfId="1455"/>
    <cellStyle name="표준 16 2 3 3 3 2 2" xfId="2679"/>
    <cellStyle name="표준 16 2 3 3 3 2 2 2" xfId="3374"/>
    <cellStyle name="표준 16 2 3 3 3 2 2 2 2" xfId="8563"/>
    <cellStyle name="표준 16 2 3 3 3 2 2 2 2 2" xfId="20804"/>
    <cellStyle name="표준 16 2 3 3 3 2 2 2 3" xfId="15614"/>
    <cellStyle name="표준 16 2 3 3 3 2 2 3" xfId="5414"/>
    <cellStyle name="표준 16 2 3 3 3 2 2 3 2" xfId="8564"/>
    <cellStyle name="표준 16 2 3 3 3 2 2 3 2 2" xfId="20805"/>
    <cellStyle name="표준 16 2 3 3 3 2 2 3 3" xfId="17654"/>
    <cellStyle name="표준 16 2 3 3 3 2 2 4" xfId="8562"/>
    <cellStyle name="표준 16 2 3 3 3 2 2 4 2" xfId="20803"/>
    <cellStyle name="표준 16 2 3 3 3 2 2 5" xfId="14919"/>
    <cellStyle name="표준 16 2 3 3 3 2 3" xfId="3373"/>
    <cellStyle name="표준 16 2 3 3 3 2 3 2" xfId="8565"/>
    <cellStyle name="표준 16 2 3 3 3 2 3 2 2" xfId="20806"/>
    <cellStyle name="표준 16 2 3 3 3 2 3 3" xfId="15613"/>
    <cellStyle name="표준 16 2 3 3 3 2 4" xfId="5413"/>
    <cellStyle name="표준 16 2 3 3 3 2 4 2" xfId="8566"/>
    <cellStyle name="표준 16 2 3 3 3 2 4 2 2" xfId="20807"/>
    <cellStyle name="표준 16 2 3 3 3 2 4 3" xfId="17653"/>
    <cellStyle name="표준 16 2 3 3 3 2 5" xfId="8561"/>
    <cellStyle name="표준 16 2 3 3 3 2 5 2" xfId="20802"/>
    <cellStyle name="표준 16 2 3 3 3 2 6" xfId="13695"/>
    <cellStyle name="표준 16 2 3 3 3 3" xfId="1863"/>
    <cellStyle name="표준 16 2 3 3 3 3 2" xfId="3375"/>
    <cellStyle name="표준 16 2 3 3 3 3 2 2" xfId="8568"/>
    <cellStyle name="표준 16 2 3 3 3 3 2 2 2" xfId="20809"/>
    <cellStyle name="표준 16 2 3 3 3 3 2 3" xfId="15615"/>
    <cellStyle name="표준 16 2 3 3 3 3 3" xfId="5415"/>
    <cellStyle name="표준 16 2 3 3 3 3 3 2" xfId="8569"/>
    <cellStyle name="표준 16 2 3 3 3 3 3 2 2" xfId="20810"/>
    <cellStyle name="표준 16 2 3 3 3 3 3 3" xfId="17655"/>
    <cellStyle name="표준 16 2 3 3 3 3 4" xfId="8567"/>
    <cellStyle name="표준 16 2 3 3 3 3 4 2" xfId="20808"/>
    <cellStyle name="표준 16 2 3 3 3 3 5" xfId="14103"/>
    <cellStyle name="표준 16 2 3 3 3 4" xfId="2271"/>
    <cellStyle name="표준 16 2 3 3 3 4 2" xfId="3376"/>
    <cellStyle name="표준 16 2 3 3 3 4 2 2" xfId="8571"/>
    <cellStyle name="표준 16 2 3 3 3 4 2 2 2" xfId="20812"/>
    <cellStyle name="표준 16 2 3 3 3 4 2 3" xfId="15616"/>
    <cellStyle name="표준 16 2 3 3 3 4 3" xfId="5416"/>
    <cellStyle name="표준 16 2 3 3 3 4 3 2" xfId="8572"/>
    <cellStyle name="표준 16 2 3 3 3 4 3 2 2" xfId="20813"/>
    <cellStyle name="표준 16 2 3 3 3 4 3 3" xfId="17656"/>
    <cellStyle name="표준 16 2 3 3 3 4 4" xfId="8570"/>
    <cellStyle name="표준 16 2 3 3 3 4 4 2" xfId="20811"/>
    <cellStyle name="표준 16 2 3 3 3 4 5" xfId="14511"/>
    <cellStyle name="표준 16 2 3 3 3 5" xfId="3372"/>
    <cellStyle name="표준 16 2 3 3 3 5 2" xfId="8573"/>
    <cellStyle name="표준 16 2 3 3 3 5 2 2" xfId="20814"/>
    <cellStyle name="표준 16 2 3 3 3 5 3" xfId="15612"/>
    <cellStyle name="표준 16 2 3 3 3 6" xfId="5412"/>
    <cellStyle name="표준 16 2 3 3 3 6 2" xfId="8574"/>
    <cellStyle name="표준 16 2 3 3 3 6 2 2" xfId="20815"/>
    <cellStyle name="표준 16 2 3 3 3 6 3" xfId="17652"/>
    <cellStyle name="표준 16 2 3 3 3 7" xfId="8560"/>
    <cellStyle name="표준 16 2 3 3 3 7 2" xfId="20801"/>
    <cellStyle name="표준 16 2 3 3 3 8" xfId="13287"/>
    <cellStyle name="표준 16 2 3 3 4" xfId="1148"/>
    <cellStyle name="표준 16 2 3 3 4 2" xfId="1557"/>
    <cellStyle name="표준 16 2 3 3 4 2 2" xfId="2781"/>
    <cellStyle name="표준 16 2 3 3 4 2 2 2" xfId="3379"/>
    <cellStyle name="표준 16 2 3 3 4 2 2 2 2" xfId="8578"/>
    <cellStyle name="표준 16 2 3 3 4 2 2 2 2 2" xfId="20819"/>
    <cellStyle name="표준 16 2 3 3 4 2 2 2 3" xfId="15619"/>
    <cellStyle name="표준 16 2 3 3 4 2 2 3" xfId="5419"/>
    <cellStyle name="표준 16 2 3 3 4 2 2 3 2" xfId="8579"/>
    <cellStyle name="표준 16 2 3 3 4 2 2 3 2 2" xfId="20820"/>
    <cellStyle name="표준 16 2 3 3 4 2 2 3 3" xfId="17659"/>
    <cellStyle name="표준 16 2 3 3 4 2 2 4" xfId="8577"/>
    <cellStyle name="표준 16 2 3 3 4 2 2 4 2" xfId="20818"/>
    <cellStyle name="표준 16 2 3 3 4 2 2 5" xfId="15021"/>
    <cellStyle name="표준 16 2 3 3 4 2 3" xfId="3378"/>
    <cellStyle name="표준 16 2 3 3 4 2 3 2" xfId="8580"/>
    <cellStyle name="표준 16 2 3 3 4 2 3 2 2" xfId="20821"/>
    <cellStyle name="표준 16 2 3 3 4 2 3 3" xfId="15618"/>
    <cellStyle name="표준 16 2 3 3 4 2 4" xfId="5418"/>
    <cellStyle name="표준 16 2 3 3 4 2 4 2" xfId="8581"/>
    <cellStyle name="표준 16 2 3 3 4 2 4 2 2" xfId="20822"/>
    <cellStyle name="표준 16 2 3 3 4 2 4 3" xfId="17658"/>
    <cellStyle name="표준 16 2 3 3 4 2 5" xfId="8576"/>
    <cellStyle name="표준 16 2 3 3 4 2 5 2" xfId="20817"/>
    <cellStyle name="표준 16 2 3 3 4 2 6" xfId="13797"/>
    <cellStyle name="표준 16 2 3 3 4 3" xfId="1965"/>
    <cellStyle name="표준 16 2 3 3 4 3 2" xfId="3380"/>
    <cellStyle name="표준 16 2 3 3 4 3 2 2" xfId="8583"/>
    <cellStyle name="표준 16 2 3 3 4 3 2 2 2" xfId="20824"/>
    <cellStyle name="표준 16 2 3 3 4 3 2 3" xfId="15620"/>
    <cellStyle name="표준 16 2 3 3 4 3 3" xfId="5420"/>
    <cellStyle name="표준 16 2 3 3 4 3 3 2" xfId="8584"/>
    <cellStyle name="표준 16 2 3 3 4 3 3 2 2" xfId="20825"/>
    <cellStyle name="표준 16 2 3 3 4 3 3 3" xfId="17660"/>
    <cellStyle name="표준 16 2 3 3 4 3 4" xfId="8582"/>
    <cellStyle name="표준 16 2 3 3 4 3 4 2" xfId="20823"/>
    <cellStyle name="표준 16 2 3 3 4 3 5" xfId="14205"/>
    <cellStyle name="표준 16 2 3 3 4 4" xfId="2373"/>
    <cellStyle name="표준 16 2 3 3 4 4 2" xfId="3381"/>
    <cellStyle name="표준 16 2 3 3 4 4 2 2" xfId="8586"/>
    <cellStyle name="표준 16 2 3 3 4 4 2 2 2" xfId="20827"/>
    <cellStyle name="표준 16 2 3 3 4 4 2 3" xfId="15621"/>
    <cellStyle name="표준 16 2 3 3 4 4 3" xfId="5421"/>
    <cellStyle name="표준 16 2 3 3 4 4 3 2" xfId="8587"/>
    <cellStyle name="표준 16 2 3 3 4 4 3 2 2" xfId="20828"/>
    <cellStyle name="표준 16 2 3 3 4 4 3 3" xfId="17661"/>
    <cellStyle name="표준 16 2 3 3 4 4 4" xfId="8585"/>
    <cellStyle name="표준 16 2 3 3 4 4 4 2" xfId="20826"/>
    <cellStyle name="표준 16 2 3 3 4 4 5" xfId="14613"/>
    <cellStyle name="표준 16 2 3 3 4 5" xfId="3377"/>
    <cellStyle name="표준 16 2 3 3 4 5 2" xfId="8588"/>
    <cellStyle name="표준 16 2 3 3 4 5 2 2" xfId="20829"/>
    <cellStyle name="표준 16 2 3 3 4 5 3" xfId="15617"/>
    <cellStyle name="표준 16 2 3 3 4 6" xfId="5417"/>
    <cellStyle name="표준 16 2 3 3 4 6 2" xfId="8589"/>
    <cellStyle name="표준 16 2 3 3 4 6 2 2" xfId="20830"/>
    <cellStyle name="표준 16 2 3 3 4 6 3" xfId="17657"/>
    <cellStyle name="표준 16 2 3 3 4 7" xfId="8575"/>
    <cellStyle name="표준 16 2 3 3 4 7 2" xfId="20816"/>
    <cellStyle name="표준 16 2 3 3 4 8" xfId="13389"/>
    <cellStyle name="표준 16 2 3 3 5" xfId="1251"/>
    <cellStyle name="표준 16 2 3 3 5 2" xfId="2475"/>
    <cellStyle name="표준 16 2 3 3 5 2 2" xfId="3383"/>
    <cellStyle name="표준 16 2 3 3 5 2 2 2" xfId="8592"/>
    <cellStyle name="표준 16 2 3 3 5 2 2 2 2" xfId="20833"/>
    <cellStyle name="표준 16 2 3 3 5 2 2 3" xfId="15623"/>
    <cellStyle name="표준 16 2 3 3 5 2 3" xfId="5423"/>
    <cellStyle name="표준 16 2 3 3 5 2 3 2" xfId="8593"/>
    <cellStyle name="표준 16 2 3 3 5 2 3 2 2" xfId="20834"/>
    <cellStyle name="표준 16 2 3 3 5 2 3 3" xfId="17663"/>
    <cellStyle name="표준 16 2 3 3 5 2 4" xfId="8591"/>
    <cellStyle name="표준 16 2 3 3 5 2 4 2" xfId="20832"/>
    <cellStyle name="표준 16 2 3 3 5 2 5" xfId="14715"/>
    <cellStyle name="표준 16 2 3 3 5 3" xfId="3382"/>
    <cellStyle name="표준 16 2 3 3 5 3 2" xfId="8594"/>
    <cellStyle name="표준 16 2 3 3 5 3 2 2" xfId="20835"/>
    <cellStyle name="표준 16 2 3 3 5 3 3" xfId="15622"/>
    <cellStyle name="표준 16 2 3 3 5 4" xfId="5422"/>
    <cellStyle name="표준 16 2 3 3 5 4 2" xfId="8595"/>
    <cellStyle name="표준 16 2 3 3 5 4 2 2" xfId="20836"/>
    <cellStyle name="표준 16 2 3 3 5 4 3" xfId="17662"/>
    <cellStyle name="표준 16 2 3 3 5 5" xfId="8590"/>
    <cellStyle name="표준 16 2 3 3 5 5 2" xfId="20831"/>
    <cellStyle name="표준 16 2 3 3 5 6" xfId="13491"/>
    <cellStyle name="표준 16 2 3 3 6" xfId="1659"/>
    <cellStyle name="표준 16 2 3 3 6 2" xfId="3384"/>
    <cellStyle name="표준 16 2 3 3 6 2 2" xfId="8597"/>
    <cellStyle name="표준 16 2 3 3 6 2 2 2" xfId="20838"/>
    <cellStyle name="표준 16 2 3 3 6 2 3" xfId="15624"/>
    <cellStyle name="표준 16 2 3 3 6 3" xfId="5424"/>
    <cellStyle name="표준 16 2 3 3 6 3 2" xfId="8598"/>
    <cellStyle name="표준 16 2 3 3 6 3 2 2" xfId="20839"/>
    <cellStyle name="표준 16 2 3 3 6 3 3" xfId="17664"/>
    <cellStyle name="표준 16 2 3 3 6 4" xfId="8596"/>
    <cellStyle name="표준 16 2 3 3 6 4 2" xfId="20837"/>
    <cellStyle name="표준 16 2 3 3 6 5" xfId="13899"/>
    <cellStyle name="표준 16 2 3 3 7" xfId="2067"/>
    <cellStyle name="표준 16 2 3 3 7 2" xfId="3385"/>
    <cellStyle name="표준 16 2 3 3 7 2 2" xfId="8600"/>
    <cellStyle name="표준 16 2 3 3 7 2 2 2" xfId="20841"/>
    <cellStyle name="표준 16 2 3 3 7 2 3" xfId="15625"/>
    <cellStyle name="표준 16 2 3 3 7 3" xfId="5425"/>
    <cellStyle name="표준 16 2 3 3 7 3 2" xfId="8601"/>
    <cellStyle name="표준 16 2 3 3 7 3 2 2" xfId="20842"/>
    <cellStyle name="표준 16 2 3 3 7 3 3" xfId="17665"/>
    <cellStyle name="표준 16 2 3 3 7 4" xfId="8599"/>
    <cellStyle name="표준 16 2 3 3 7 4 2" xfId="20840"/>
    <cellStyle name="표준 16 2 3 3 7 5" xfId="14307"/>
    <cellStyle name="표준 16 2 3 3 8" xfId="3366"/>
    <cellStyle name="표준 16 2 3 3 8 2" xfId="8602"/>
    <cellStyle name="표준 16 2 3 3 8 2 2" xfId="20843"/>
    <cellStyle name="표준 16 2 3 3 8 3" xfId="15606"/>
    <cellStyle name="표준 16 2 3 3 9" xfId="5406"/>
    <cellStyle name="표준 16 2 3 3 9 2" xfId="8603"/>
    <cellStyle name="표준 16 2 3 3 9 2 2" xfId="20844"/>
    <cellStyle name="표준 16 2 3 3 9 3" xfId="17646"/>
    <cellStyle name="표준 16 2 3 4" xfId="893"/>
    <cellStyle name="표준 16 2 3 4 2" xfId="1303"/>
    <cellStyle name="표준 16 2 3 4 2 2" xfId="2527"/>
    <cellStyle name="표준 16 2 3 4 2 2 2" xfId="3388"/>
    <cellStyle name="표준 16 2 3 4 2 2 2 2" xfId="8607"/>
    <cellStyle name="표준 16 2 3 4 2 2 2 2 2" xfId="20848"/>
    <cellStyle name="표준 16 2 3 4 2 2 2 3" xfId="15628"/>
    <cellStyle name="표준 16 2 3 4 2 2 3" xfId="5428"/>
    <cellStyle name="표준 16 2 3 4 2 2 3 2" xfId="8608"/>
    <cellStyle name="표준 16 2 3 4 2 2 3 2 2" xfId="20849"/>
    <cellStyle name="표준 16 2 3 4 2 2 3 3" xfId="17668"/>
    <cellStyle name="표준 16 2 3 4 2 2 4" xfId="8606"/>
    <cellStyle name="표준 16 2 3 4 2 2 4 2" xfId="20847"/>
    <cellStyle name="표준 16 2 3 4 2 2 5" xfId="14767"/>
    <cellStyle name="표준 16 2 3 4 2 3" xfId="3387"/>
    <cellStyle name="표준 16 2 3 4 2 3 2" xfId="8609"/>
    <cellStyle name="표준 16 2 3 4 2 3 2 2" xfId="20850"/>
    <cellStyle name="표준 16 2 3 4 2 3 3" xfId="15627"/>
    <cellStyle name="표준 16 2 3 4 2 4" xfId="5427"/>
    <cellStyle name="표준 16 2 3 4 2 4 2" xfId="8610"/>
    <cellStyle name="표준 16 2 3 4 2 4 2 2" xfId="20851"/>
    <cellStyle name="표준 16 2 3 4 2 4 3" xfId="17667"/>
    <cellStyle name="표준 16 2 3 4 2 5" xfId="8605"/>
    <cellStyle name="표준 16 2 3 4 2 5 2" xfId="20846"/>
    <cellStyle name="표준 16 2 3 4 2 6" xfId="13543"/>
    <cellStyle name="표준 16 2 3 4 3" xfId="1711"/>
    <cellStyle name="표준 16 2 3 4 3 2" xfId="3389"/>
    <cellStyle name="표준 16 2 3 4 3 2 2" xfId="8612"/>
    <cellStyle name="표준 16 2 3 4 3 2 2 2" xfId="20853"/>
    <cellStyle name="표준 16 2 3 4 3 2 3" xfId="15629"/>
    <cellStyle name="표준 16 2 3 4 3 3" xfId="5429"/>
    <cellStyle name="표준 16 2 3 4 3 3 2" xfId="8613"/>
    <cellStyle name="표준 16 2 3 4 3 3 2 2" xfId="20854"/>
    <cellStyle name="표준 16 2 3 4 3 3 3" xfId="17669"/>
    <cellStyle name="표준 16 2 3 4 3 4" xfId="8611"/>
    <cellStyle name="표준 16 2 3 4 3 4 2" xfId="20852"/>
    <cellStyle name="표준 16 2 3 4 3 5" xfId="13951"/>
    <cellStyle name="표준 16 2 3 4 4" xfId="2119"/>
    <cellStyle name="표준 16 2 3 4 4 2" xfId="3390"/>
    <cellStyle name="표준 16 2 3 4 4 2 2" xfId="8615"/>
    <cellStyle name="표준 16 2 3 4 4 2 2 2" xfId="20856"/>
    <cellStyle name="표준 16 2 3 4 4 2 3" xfId="15630"/>
    <cellStyle name="표준 16 2 3 4 4 3" xfId="5430"/>
    <cellStyle name="표준 16 2 3 4 4 3 2" xfId="8616"/>
    <cellStyle name="표준 16 2 3 4 4 3 2 2" xfId="20857"/>
    <cellStyle name="표준 16 2 3 4 4 3 3" xfId="17670"/>
    <cellStyle name="표준 16 2 3 4 4 4" xfId="8614"/>
    <cellStyle name="표준 16 2 3 4 4 4 2" xfId="20855"/>
    <cellStyle name="표준 16 2 3 4 4 5" xfId="14359"/>
    <cellStyle name="표준 16 2 3 4 5" xfId="3386"/>
    <cellStyle name="표준 16 2 3 4 5 2" xfId="8617"/>
    <cellStyle name="표준 16 2 3 4 5 2 2" xfId="20858"/>
    <cellStyle name="표준 16 2 3 4 5 3" xfId="15626"/>
    <cellStyle name="표준 16 2 3 4 6" xfId="5426"/>
    <cellStyle name="표준 16 2 3 4 6 2" xfId="8618"/>
    <cellStyle name="표준 16 2 3 4 6 2 2" xfId="20859"/>
    <cellStyle name="표준 16 2 3 4 6 3" xfId="17666"/>
    <cellStyle name="표준 16 2 3 4 7" xfId="8604"/>
    <cellStyle name="표준 16 2 3 4 7 2" xfId="20845"/>
    <cellStyle name="표준 16 2 3 4 8" xfId="13135"/>
    <cellStyle name="표준 16 2 3 5" xfId="995"/>
    <cellStyle name="표준 16 2 3 5 2" xfId="1405"/>
    <cellStyle name="표준 16 2 3 5 2 2" xfId="2629"/>
    <cellStyle name="표준 16 2 3 5 2 2 2" xfId="3393"/>
    <cellStyle name="표준 16 2 3 5 2 2 2 2" xfId="8622"/>
    <cellStyle name="표준 16 2 3 5 2 2 2 2 2" xfId="20863"/>
    <cellStyle name="표준 16 2 3 5 2 2 2 3" xfId="15633"/>
    <cellStyle name="표준 16 2 3 5 2 2 3" xfId="5433"/>
    <cellStyle name="표준 16 2 3 5 2 2 3 2" xfId="8623"/>
    <cellStyle name="표준 16 2 3 5 2 2 3 2 2" xfId="20864"/>
    <cellStyle name="표준 16 2 3 5 2 2 3 3" xfId="17673"/>
    <cellStyle name="표준 16 2 3 5 2 2 4" xfId="8621"/>
    <cellStyle name="표준 16 2 3 5 2 2 4 2" xfId="20862"/>
    <cellStyle name="표준 16 2 3 5 2 2 5" xfId="14869"/>
    <cellStyle name="표준 16 2 3 5 2 3" xfId="3392"/>
    <cellStyle name="표준 16 2 3 5 2 3 2" xfId="8624"/>
    <cellStyle name="표준 16 2 3 5 2 3 2 2" xfId="20865"/>
    <cellStyle name="표준 16 2 3 5 2 3 3" xfId="15632"/>
    <cellStyle name="표준 16 2 3 5 2 4" xfId="5432"/>
    <cellStyle name="표준 16 2 3 5 2 4 2" xfId="8625"/>
    <cellStyle name="표준 16 2 3 5 2 4 2 2" xfId="20866"/>
    <cellStyle name="표준 16 2 3 5 2 4 3" xfId="17672"/>
    <cellStyle name="표준 16 2 3 5 2 5" xfId="8620"/>
    <cellStyle name="표준 16 2 3 5 2 5 2" xfId="20861"/>
    <cellStyle name="표준 16 2 3 5 2 6" xfId="13645"/>
    <cellStyle name="표준 16 2 3 5 3" xfId="1813"/>
    <cellStyle name="표준 16 2 3 5 3 2" xfId="3394"/>
    <cellStyle name="표준 16 2 3 5 3 2 2" xfId="8627"/>
    <cellStyle name="표준 16 2 3 5 3 2 2 2" xfId="20868"/>
    <cellStyle name="표준 16 2 3 5 3 2 3" xfId="15634"/>
    <cellStyle name="표준 16 2 3 5 3 3" xfId="5434"/>
    <cellStyle name="표준 16 2 3 5 3 3 2" xfId="8628"/>
    <cellStyle name="표준 16 2 3 5 3 3 2 2" xfId="20869"/>
    <cellStyle name="표준 16 2 3 5 3 3 3" xfId="17674"/>
    <cellStyle name="표준 16 2 3 5 3 4" xfId="8626"/>
    <cellStyle name="표준 16 2 3 5 3 4 2" xfId="20867"/>
    <cellStyle name="표준 16 2 3 5 3 5" xfId="14053"/>
    <cellStyle name="표준 16 2 3 5 4" xfId="2221"/>
    <cellStyle name="표준 16 2 3 5 4 2" xfId="3395"/>
    <cellStyle name="표준 16 2 3 5 4 2 2" xfId="8630"/>
    <cellStyle name="표준 16 2 3 5 4 2 2 2" xfId="20871"/>
    <cellStyle name="표준 16 2 3 5 4 2 3" xfId="15635"/>
    <cellStyle name="표준 16 2 3 5 4 3" xfId="5435"/>
    <cellStyle name="표준 16 2 3 5 4 3 2" xfId="8631"/>
    <cellStyle name="표준 16 2 3 5 4 3 2 2" xfId="20872"/>
    <cellStyle name="표준 16 2 3 5 4 3 3" xfId="17675"/>
    <cellStyle name="표준 16 2 3 5 4 4" xfId="8629"/>
    <cellStyle name="표준 16 2 3 5 4 4 2" xfId="20870"/>
    <cellStyle name="표준 16 2 3 5 4 5" xfId="14461"/>
    <cellStyle name="표준 16 2 3 5 5" xfId="3391"/>
    <cellStyle name="표준 16 2 3 5 5 2" xfId="8632"/>
    <cellStyle name="표준 16 2 3 5 5 2 2" xfId="20873"/>
    <cellStyle name="표준 16 2 3 5 5 3" xfId="15631"/>
    <cellStyle name="표준 16 2 3 5 6" xfId="5431"/>
    <cellStyle name="표준 16 2 3 5 6 2" xfId="8633"/>
    <cellStyle name="표준 16 2 3 5 6 2 2" xfId="20874"/>
    <cellStyle name="표준 16 2 3 5 6 3" xfId="17671"/>
    <cellStyle name="표준 16 2 3 5 7" xfId="8619"/>
    <cellStyle name="표준 16 2 3 5 7 2" xfId="20860"/>
    <cellStyle name="표준 16 2 3 5 8" xfId="13237"/>
    <cellStyle name="표준 16 2 3 6" xfId="1098"/>
    <cellStyle name="표준 16 2 3 6 2" xfId="1507"/>
    <cellStyle name="표준 16 2 3 6 2 2" xfId="2731"/>
    <cellStyle name="표준 16 2 3 6 2 2 2" xfId="3398"/>
    <cellStyle name="표준 16 2 3 6 2 2 2 2" xfId="8637"/>
    <cellStyle name="표준 16 2 3 6 2 2 2 2 2" xfId="20878"/>
    <cellStyle name="표준 16 2 3 6 2 2 2 3" xfId="15638"/>
    <cellStyle name="표준 16 2 3 6 2 2 3" xfId="5438"/>
    <cellStyle name="표준 16 2 3 6 2 2 3 2" xfId="8638"/>
    <cellStyle name="표준 16 2 3 6 2 2 3 2 2" xfId="20879"/>
    <cellStyle name="표준 16 2 3 6 2 2 3 3" xfId="17678"/>
    <cellStyle name="표준 16 2 3 6 2 2 4" xfId="8636"/>
    <cellStyle name="표준 16 2 3 6 2 2 4 2" xfId="20877"/>
    <cellStyle name="표준 16 2 3 6 2 2 5" xfId="14971"/>
    <cellStyle name="표준 16 2 3 6 2 3" xfId="3397"/>
    <cellStyle name="표준 16 2 3 6 2 3 2" xfId="8639"/>
    <cellStyle name="표준 16 2 3 6 2 3 2 2" xfId="20880"/>
    <cellStyle name="표준 16 2 3 6 2 3 3" xfId="15637"/>
    <cellStyle name="표준 16 2 3 6 2 4" xfId="5437"/>
    <cellStyle name="표준 16 2 3 6 2 4 2" xfId="8640"/>
    <cellStyle name="표준 16 2 3 6 2 4 2 2" xfId="20881"/>
    <cellStyle name="표준 16 2 3 6 2 4 3" xfId="17677"/>
    <cellStyle name="표준 16 2 3 6 2 5" xfId="8635"/>
    <cellStyle name="표준 16 2 3 6 2 5 2" xfId="20876"/>
    <cellStyle name="표준 16 2 3 6 2 6" xfId="13747"/>
    <cellStyle name="표준 16 2 3 6 3" xfId="1915"/>
    <cellStyle name="표준 16 2 3 6 3 2" xfId="3399"/>
    <cellStyle name="표준 16 2 3 6 3 2 2" xfId="8642"/>
    <cellStyle name="표준 16 2 3 6 3 2 2 2" xfId="20883"/>
    <cellStyle name="표준 16 2 3 6 3 2 3" xfId="15639"/>
    <cellStyle name="표준 16 2 3 6 3 3" xfId="5439"/>
    <cellStyle name="표준 16 2 3 6 3 3 2" xfId="8643"/>
    <cellStyle name="표준 16 2 3 6 3 3 2 2" xfId="20884"/>
    <cellStyle name="표준 16 2 3 6 3 3 3" xfId="17679"/>
    <cellStyle name="표준 16 2 3 6 3 4" xfId="8641"/>
    <cellStyle name="표준 16 2 3 6 3 4 2" xfId="20882"/>
    <cellStyle name="표준 16 2 3 6 3 5" xfId="14155"/>
    <cellStyle name="표준 16 2 3 6 4" xfId="2323"/>
    <cellStyle name="표준 16 2 3 6 4 2" xfId="3400"/>
    <cellStyle name="표준 16 2 3 6 4 2 2" xfId="8645"/>
    <cellStyle name="표준 16 2 3 6 4 2 2 2" xfId="20886"/>
    <cellStyle name="표준 16 2 3 6 4 2 3" xfId="15640"/>
    <cellStyle name="표준 16 2 3 6 4 3" xfId="5440"/>
    <cellStyle name="표준 16 2 3 6 4 3 2" xfId="8646"/>
    <cellStyle name="표준 16 2 3 6 4 3 2 2" xfId="20887"/>
    <cellStyle name="표준 16 2 3 6 4 3 3" xfId="17680"/>
    <cellStyle name="표준 16 2 3 6 4 4" xfId="8644"/>
    <cellStyle name="표준 16 2 3 6 4 4 2" xfId="20885"/>
    <cellStyle name="표준 16 2 3 6 4 5" xfId="14563"/>
    <cellStyle name="표준 16 2 3 6 5" xfId="3396"/>
    <cellStyle name="표준 16 2 3 6 5 2" xfId="8647"/>
    <cellStyle name="표준 16 2 3 6 5 2 2" xfId="20888"/>
    <cellStyle name="표준 16 2 3 6 5 3" xfId="15636"/>
    <cellStyle name="표준 16 2 3 6 6" xfId="5436"/>
    <cellStyle name="표준 16 2 3 6 6 2" xfId="8648"/>
    <cellStyle name="표준 16 2 3 6 6 2 2" xfId="20889"/>
    <cellStyle name="표준 16 2 3 6 6 3" xfId="17676"/>
    <cellStyle name="표준 16 2 3 6 7" xfId="8634"/>
    <cellStyle name="표준 16 2 3 6 7 2" xfId="20875"/>
    <cellStyle name="표준 16 2 3 6 8" xfId="13339"/>
    <cellStyle name="표준 16 2 3 7" xfId="1201"/>
    <cellStyle name="표준 16 2 3 7 2" xfId="2425"/>
    <cellStyle name="표준 16 2 3 7 2 2" xfId="3402"/>
    <cellStyle name="표준 16 2 3 7 2 2 2" xfId="8651"/>
    <cellStyle name="표준 16 2 3 7 2 2 2 2" xfId="20892"/>
    <cellStyle name="표준 16 2 3 7 2 2 3" xfId="15642"/>
    <cellStyle name="표준 16 2 3 7 2 3" xfId="5442"/>
    <cellStyle name="표준 16 2 3 7 2 3 2" xfId="8652"/>
    <cellStyle name="표준 16 2 3 7 2 3 2 2" xfId="20893"/>
    <cellStyle name="표준 16 2 3 7 2 3 3" xfId="17682"/>
    <cellStyle name="표준 16 2 3 7 2 4" xfId="8650"/>
    <cellStyle name="표준 16 2 3 7 2 4 2" xfId="20891"/>
    <cellStyle name="표준 16 2 3 7 2 5" xfId="14665"/>
    <cellStyle name="표준 16 2 3 7 3" xfId="3401"/>
    <cellStyle name="표준 16 2 3 7 3 2" xfId="8653"/>
    <cellStyle name="표준 16 2 3 7 3 2 2" xfId="20894"/>
    <cellStyle name="표준 16 2 3 7 3 3" xfId="15641"/>
    <cellStyle name="표준 16 2 3 7 4" xfId="5441"/>
    <cellStyle name="표준 16 2 3 7 4 2" xfId="8654"/>
    <cellStyle name="표준 16 2 3 7 4 2 2" xfId="20895"/>
    <cellStyle name="표준 16 2 3 7 4 3" xfId="17681"/>
    <cellStyle name="표준 16 2 3 7 5" xfId="8649"/>
    <cellStyle name="표준 16 2 3 7 5 2" xfId="20890"/>
    <cellStyle name="표준 16 2 3 7 6" xfId="13441"/>
    <cellStyle name="표준 16 2 3 8" xfId="1609"/>
    <cellStyle name="표준 16 2 3 8 2" xfId="3403"/>
    <cellStyle name="표준 16 2 3 8 2 2" xfId="8656"/>
    <cellStyle name="표준 16 2 3 8 2 2 2" xfId="20897"/>
    <cellStyle name="표준 16 2 3 8 2 3" xfId="15643"/>
    <cellStyle name="표준 16 2 3 8 3" xfId="5443"/>
    <cellStyle name="표준 16 2 3 8 3 2" xfId="8657"/>
    <cellStyle name="표준 16 2 3 8 3 2 2" xfId="20898"/>
    <cellStyle name="표준 16 2 3 8 3 3" xfId="17683"/>
    <cellStyle name="표준 16 2 3 8 4" xfId="8655"/>
    <cellStyle name="표준 16 2 3 8 4 2" xfId="20896"/>
    <cellStyle name="표준 16 2 3 8 5" xfId="13849"/>
    <cellStyle name="표준 16 2 3 9" xfId="2017"/>
    <cellStyle name="표준 16 2 3 9 2" xfId="3404"/>
    <cellStyle name="표준 16 2 3 9 2 2" xfId="8659"/>
    <cellStyle name="표준 16 2 3 9 2 2 2" xfId="20900"/>
    <cellStyle name="표준 16 2 3 9 2 3" xfId="15644"/>
    <cellStyle name="표준 16 2 3 9 3" xfId="5444"/>
    <cellStyle name="표준 16 2 3 9 3 2" xfId="8660"/>
    <cellStyle name="표준 16 2 3 9 3 2 2" xfId="20901"/>
    <cellStyle name="표준 16 2 3 9 3 3" xfId="17684"/>
    <cellStyle name="표준 16 2 3 9 4" xfId="8658"/>
    <cellStyle name="표준 16 2 3 9 4 2" xfId="20899"/>
    <cellStyle name="표준 16 2 3 9 5" xfId="14257"/>
    <cellStyle name="표준 16 2 4" xfId="804"/>
    <cellStyle name="표준 16 2 4 10" xfId="5445"/>
    <cellStyle name="표준 16 2 4 10 2" xfId="8662"/>
    <cellStyle name="표준 16 2 4 10 2 2" xfId="20903"/>
    <cellStyle name="표준 16 2 4 10 3" xfId="17685"/>
    <cellStyle name="표준 16 2 4 11" xfId="8661"/>
    <cellStyle name="표준 16 2 4 11 2" xfId="20902"/>
    <cellStyle name="표준 16 2 4 12" xfId="13046"/>
    <cellStyle name="표준 16 2 4 2" xfId="854"/>
    <cellStyle name="표준 16 2 4 2 10" xfId="8663"/>
    <cellStyle name="표준 16 2 4 2 10 2" xfId="20904"/>
    <cellStyle name="표준 16 2 4 2 11" xfId="13096"/>
    <cellStyle name="표준 16 2 4 2 2" xfId="956"/>
    <cellStyle name="표준 16 2 4 2 2 2" xfId="1366"/>
    <cellStyle name="표준 16 2 4 2 2 2 2" xfId="2590"/>
    <cellStyle name="표준 16 2 4 2 2 2 2 2" xfId="3409"/>
    <cellStyle name="표준 16 2 4 2 2 2 2 2 2" xfId="8667"/>
    <cellStyle name="표준 16 2 4 2 2 2 2 2 2 2" xfId="20908"/>
    <cellStyle name="표준 16 2 4 2 2 2 2 2 3" xfId="15649"/>
    <cellStyle name="표준 16 2 4 2 2 2 2 3" xfId="5449"/>
    <cellStyle name="표준 16 2 4 2 2 2 2 3 2" xfId="8668"/>
    <cellStyle name="표준 16 2 4 2 2 2 2 3 2 2" xfId="20909"/>
    <cellStyle name="표준 16 2 4 2 2 2 2 3 3" xfId="17689"/>
    <cellStyle name="표준 16 2 4 2 2 2 2 4" xfId="8666"/>
    <cellStyle name="표준 16 2 4 2 2 2 2 4 2" xfId="20907"/>
    <cellStyle name="표준 16 2 4 2 2 2 2 5" xfId="14830"/>
    <cellStyle name="표준 16 2 4 2 2 2 3" xfId="3408"/>
    <cellStyle name="표준 16 2 4 2 2 2 3 2" xfId="8669"/>
    <cellStyle name="표준 16 2 4 2 2 2 3 2 2" xfId="20910"/>
    <cellStyle name="표준 16 2 4 2 2 2 3 3" xfId="15648"/>
    <cellStyle name="표준 16 2 4 2 2 2 4" xfId="5448"/>
    <cellStyle name="표준 16 2 4 2 2 2 4 2" xfId="8670"/>
    <cellStyle name="표준 16 2 4 2 2 2 4 2 2" xfId="20911"/>
    <cellStyle name="표준 16 2 4 2 2 2 4 3" xfId="17688"/>
    <cellStyle name="표준 16 2 4 2 2 2 5" xfId="8665"/>
    <cellStyle name="표준 16 2 4 2 2 2 5 2" xfId="20906"/>
    <cellStyle name="표준 16 2 4 2 2 2 6" xfId="13606"/>
    <cellStyle name="표준 16 2 4 2 2 3" xfId="1774"/>
    <cellStyle name="표준 16 2 4 2 2 3 2" xfId="3410"/>
    <cellStyle name="표준 16 2 4 2 2 3 2 2" xfId="8672"/>
    <cellStyle name="표준 16 2 4 2 2 3 2 2 2" xfId="20913"/>
    <cellStyle name="표준 16 2 4 2 2 3 2 3" xfId="15650"/>
    <cellStyle name="표준 16 2 4 2 2 3 3" xfId="5450"/>
    <cellStyle name="표준 16 2 4 2 2 3 3 2" xfId="8673"/>
    <cellStyle name="표준 16 2 4 2 2 3 3 2 2" xfId="20914"/>
    <cellStyle name="표준 16 2 4 2 2 3 3 3" xfId="17690"/>
    <cellStyle name="표준 16 2 4 2 2 3 4" xfId="8671"/>
    <cellStyle name="표준 16 2 4 2 2 3 4 2" xfId="20912"/>
    <cellStyle name="표준 16 2 4 2 2 3 5" xfId="14014"/>
    <cellStyle name="표준 16 2 4 2 2 4" xfId="2182"/>
    <cellStyle name="표준 16 2 4 2 2 4 2" xfId="3411"/>
    <cellStyle name="표준 16 2 4 2 2 4 2 2" xfId="8675"/>
    <cellStyle name="표준 16 2 4 2 2 4 2 2 2" xfId="20916"/>
    <cellStyle name="표준 16 2 4 2 2 4 2 3" xfId="15651"/>
    <cellStyle name="표준 16 2 4 2 2 4 3" xfId="5451"/>
    <cellStyle name="표준 16 2 4 2 2 4 3 2" xfId="8676"/>
    <cellStyle name="표준 16 2 4 2 2 4 3 2 2" xfId="20917"/>
    <cellStyle name="표준 16 2 4 2 2 4 3 3" xfId="17691"/>
    <cellStyle name="표준 16 2 4 2 2 4 4" xfId="8674"/>
    <cellStyle name="표준 16 2 4 2 2 4 4 2" xfId="20915"/>
    <cellStyle name="표준 16 2 4 2 2 4 5" xfId="14422"/>
    <cellStyle name="표준 16 2 4 2 2 5" xfId="3407"/>
    <cellStyle name="표준 16 2 4 2 2 5 2" xfId="8677"/>
    <cellStyle name="표준 16 2 4 2 2 5 2 2" xfId="20918"/>
    <cellStyle name="표준 16 2 4 2 2 5 3" xfId="15647"/>
    <cellStyle name="표준 16 2 4 2 2 6" xfId="5447"/>
    <cellStyle name="표준 16 2 4 2 2 6 2" xfId="8678"/>
    <cellStyle name="표준 16 2 4 2 2 6 2 2" xfId="20919"/>
    <cellStyle name="표준 16 2 4 2 2 6 3" xfId="17687"/>
    <cellStyle name="표준 16 2 4 2 2 7" xfId="8664"/>
    <cellStyle name="표준 16 2 4 2 2 7 2" xfId="20905"/>
    <cellStyle name="표준 16 2 4 2 2 8" xfId="13198"/>
    <cellStyle name="표준 16 2 4 2 3" xfId="1058"/>
    <cellStyle name="표준 16 2 4 2 3 2" xfId="1468"/>
    <cellStyle name="표준 16 2 4 2 3 2 2" xfId="2692"/>
    <cellStyle name="표준 16 2 4 2 3 2 2 2" xfId="3414"/>
    <cellStyle name="표준 16 2 4 2 3 2 2 2 2" xfId="8682"/>
    <cellStyle name="표준 16 2 4 2 3 2 2 2 2 2" xfId="20923"/>
    <cellStyle name="표준 16 2 4 2 3 2 2 2 3" xfId="15654"/>
    <cellStyle name="표준 16 2 4 2 3 2 2 3" xfId="5454"/>
    <cellStyle name="표준 16 2 4 2 3 2 2 3 2" xfId="8683"/>
    <cellStyle name="표준 16 2 4 2 3 2 2 3 2 2" xfId="20924"/>
    <cellStyle name="표준 16 2 4 2 3 2 2 3 3" xfId="17694"/>
    <cellStyle name="표준 16 2 4 2 3 2 2 4" xfId="8681"/>
    <cellStyle name="표준 16 2 4 2 3 2 2 4 2" xfId="20922"/>
    <cellStyle name="표준 16 2 4 2 3 2 2 5" xfId="14932"/>
    <cellStyle name="표준 16 2 4 2 3 2 3" xfId="3413"/>
    <cellStyle name="표준 16 2 4 2 3 2 3 2" xfId="8684"/>
    <cellStyle name="표준 16 2 4 2 3 2 3 2 2" xfId="20925"/>
    <cellStyle name="표준 16 2 4 2 3 2 3 3" xfId="15653"/>
    <cellStyle name="표준 16 2 4 2 3 2 4" xfId="5453"/>
    <cellStyle name="표준 16 2 4 2 3 2 4 2" xfId="8685"/>
    <cellStyle name="표준 16 2 4 2 3 2 4 2 2" xfId="20926"/>
    <cellStyle name="표준 16 2 4 2 3 2 4 3" xfId="17693"/>
    <cellStyle name="표준 16 2 4 2 3 2 5" xfId="8680"/>
    <cellStyle name="표준 16 2 4 2 3 2 5 2" xfId="20921"/>
    <cellStyle name="표준 16 2 4 2 3 2 6" xfId="13708"/>
    <cellStyle name="표준 16 2 4 2 3 3" xfId="1876"/>
    <cellStyle name="표준 16 2 4 2 3 3 2" xfId="3415"/>
    <cellStyle name="표준 16 2 4 2 3 3 2 2" xfId="8687"/>
    <cellStyle name="표준 16 2 4 2 3 3 2 2 2" xfId="20928"/>
    <cellStyle name="표준 16 2 4 2 3 3 2 3" xfId="15655"/>
    <cellStyle name="표준 16 2 4 2 3 3 3" xfId="5455"/>
    <cellStyle name="표준 16 2 4 2 3 3 3 2" xfId="8688"/>
    <cellStyle name="표준 16 2 4 2 3 3 3 2 2" xfId="20929"/>
    <cellStyle name="표준 16 2 4 2 3 3 3 3" xfId="17695"/>
    <cellStyle name="표준 16 2 4 2 3 3 4" xfId="8686"/>
    <cellStyle name="표준 16 2 4 2 3 3 4 2" xfId="20927"/>
    <cellStyle name="표준 16 2 4 2 3 3 5" xfId="14116"/>
    <cellStyle name="표준 16 2 4 2 3 4" xfId="2284"/>
    <cellStyle name="표준 16 2 4 2 3 4 2" xfId="3416"/>
    <cellStyle name="표준 16 2 4 2 3 4 2 2" xfId="8690"/>
    <cellStyle name="표준 16 2 4 2 3 4 2 2 2" xfId="20931"/>
    <cellStyle name="표준 16 2 4 2 3 4 2 3" xfId="15656"/>
    <cellStyle name="표준 16 2 4 2 3 4 3" xfId="5456"/>
    <cellStyle name="표준 16 2 4 2 3 4 3 2" xfId="8691"/>
    <cellStyle name="표준 16 2 4 2 3 4 3 2 2" xfId="20932"/>
    <cellStyle name="표준 16 2 4 2 3 4 3 3" xfId="17696"/>
    <cellStyle name="표준 16 2 4 2 3 4 4" xfId="8689"/>
    <cellStyle name="표준 16 2 4 2 3 4 4 2" xfId="20930"/>
    <cellStyle name="표준 16 2 4 2 3 4 5" xfId="14524"/>
    <cellStyle name="표준 16 2 4 2 3 5" xfId="3412"/>
    <cellStyle name="표준 16 2 4 2 3 5 2" xfId="8692"/>
    <cellStyle name="표준 16 2 4 2 3 5 2 2" xfId="20933"/>
    <cellStyle name="표준 16 2 4 2 3 5 3" xfId="15652"/>
    <cellStyle name="표준 16 2 4 2 3 6" xfId="5452"/>
    <cellStyle name="표준 16 2 4 2 3 6 2" xfId="8693"/>
    <cellStyle name="표준 16 2 4 2 3 6 2 2" xfId="20934"/>
    <cellStyle name="표준 16 2 4 2 3 6 3" xfId="17692"/>
    <cellStyle name="표준 16 2 4 2 3 7" xfId="8679"/>
    <cellStyle name="표준 16 2 4 2 3 7 2" xfId="20920"/>
    <cellStyle name="표준 16 2 4 2 3 8" xfId="13300"/>
    <cellStyle name="표준 16 2 4 2 4" xfId="1161"/>
    <cellStyle name="표준 16 2 4 2 4 2" xfId="1570"/>
    <cellStyle name="표준 16 2 4 2 4 2 2" xfId="2794"/>
    <cellStyle name="표준 16 2 4 2 4 2 2 2" xfId="3419"/>
    <cellStyle name="표준 16 2 4 2 4 2 2 2 2" xfId="8697"/>
    <cellStyle name="표준 16 2 4 2 4 2 2 2 2 2" xfId="20938"/>
    <cellStyle name="표준 16 2 4 2 4 2 2 2 3" xfId="15659"/>
    <cellStyle name="표준 16 2 4 2 4 2 2 3" xfId="5459"/>
    <cellStyle name="표준 16 2 4 2 4 2 2 3 2" xfId="8698"/>
    <cellStyle name="표준 16 2 4 2 4 2 2 3 2 2" xfId="20939"/>
    <cellStyle name="표준 16 2 4 2 4 2 2 3 3" xfId="17699"/>
    <cellStyle name="표준 16 2 4 2 4 2 2 4" xfId="8696"/>
    <cellStyle name="표준 16 2 4 2 4 2 2 4 2" xfId="20937"/>
    <cellStyle name="표준 16 2 4 2 4 2 2 5" xfId="15034"/>
    <cellStyle name="표준 16 2 4 2 4 2 3" xfId="3418"/>
    <cellStyle name="표준 16 2 4 2 4 2 3 2" xfId="8699"/>
    <cellStyle name="표준 16 2 4 2 4 2 3 2 2" xfId="20940"/>
    <cellStyle name="표준 16 2 4 2 4 2 3 3" xfId="15658"/>
    <cellStyle name="표준 16 2 4 2 4 2 4" xfId="5458"/>
    <cellStyle name="표준 16 2 4 2 4 2 4 2" xfId="8700"/>
    <cellStyle name="표준 16 2 4 2 4 2 4 2 2" xfId="20941"/>
    <cellStyle name="표준 16 2 4 2 4 2 4 3" xfId="17698"/>
    <cellStyle name="표준 16 2 4 2 4 2 5" xfId="8695"/>
    <cellStyle name="표준 16 2 4 2 4 2 5 2" xfId="20936"/>
    <cellStyle name="표준 16 2 4 2 4 2 6" xfId="13810"/>
    <cellStyle name="표준 16 2 4 2 4 3" xfId="1978"/>
    <cellStyle name="표준 16 2 4 2 4 3 2" xfId="3420"/>
    <cellStyle name="표준 16 2 4 2 4 3 2 2" xfId="8702"/>
    <cellStyle name="표준 16 2 4 2 4 3 2 2 2" xfId="20943"/>
    <cellStyle name="표준 16 2 4 2 4 3 2 3" xfId="15660"/>
    <cellStyle name="표준 16 2 4 2 4 3 3" xfId="5460"/>
    <cellStyle name="표준 16 2 4 2 4 3 3 2" xfId="8703"/>
    <cellStyle name="표준 16 2 4 2 4 3 3 2 2" xfId="20944"/>
    <cellStyle name="표준 16 2 4 2 4 3 3 3" xfId="17700"/>
    <cellStyle name="표준 16 2 4 2 4 3 4" xfId="8701"/>
    <cellStyle name="표준 16 2 4 2 4 3 4 2" xfId="20942"/>
    <cellStyle name="표준 16 2 4 2 4 3 5" xfId="14218"/>
    <cellStyle name="표준 16 2 4 2 4 4" xfId="2386"/>
    <cellStyle name="표준 16 2 4 2 4 4 2" xfId="3421"/>
    <cellStyle name="표준 16 2 4 2 4 4 2 2" xfId="8705"/>
    <cellStyle name="표준 16 2 4 2 4 4 2 2 2" xfId="20946"/>
    <cellStyle name="표준 16 2 4 2 4 4 2 3" xfId="15661"/>
    <cellStyle name="표준 16 2 4 2 4 4 3" xfId="5461"/>
    <cellStyle name="표준 16 2 4 2 4 4 3 2" xfId="8706"/>
    <cellStyle name="표준 16 2 4 2 4 4 3 2 2" xfId="20947"/>
    <cellStyle name="표준 16 2 4 2 4 4 3 3" xfId="17701"/>
    <cellStyle name="표준 16 2 4 2 4 4 4" xfId="8704"/>
    <cellStyle name="표준 16 2 4 2 4 4 4 2" xfId="20945"/>
    <cellStyle name="표준 16 2 4 2 4 4 5" xfId="14626"/>
    <cellStyle name="표준 16 2 4 2 4 5" xfId="3417"/>
    <cellStyle name="표준 16 2 4 2 4 5 2" xfId="8707"/>
    <cellStyle name="표준 16 2 4 2 4 5 2 2" xfId="20948"/>
    <cellStyle name="표준 16 2 4 2 4 5 3" xfId="15657"/>
    <cellStyle name="표준 16 2 4 2 4 6" xfId="5457"/>
    <cellStyle name="표준 16 2 4 2 4 6 2" xfId="8708"/>
    <cellStyle name="표준 16 2 4 2 4 6 2 2" xfId="20949"/>
    <cellStyle name="표준 16 2 4 2 4 6 3" xfId="17697"/>
    <cellStyle name="표준 16 2 4 2 4 7" xfId="8694"/>
    <cellStyle name="표준 16 2 4 2 4 7 2" xfId="20935"/>
    <cellStyle name="표준 16 2 4 2 4 8" xfId="13402"/>
    <cellStyle name="표준 16 2 4 2 5" xfId="1264"/>
    <cellStyle name="표준 16 2 4 2 5 2" xfId="2488"/>
    <cellStyle name="표준 16 2 4 2 5 2 2" xfId="3423"/>
    <cellStyle name="표준 16 2 4 2 5 2 2 2" xfId="8711"/>
    <cellStyle name="표준 16 2 4 2 5 2 2 2 2" xfId="20952"/>
    <cellStyle name="표준 16 2 4 2 5 2 2 3" xfId="15663"/>
    <cellStyle name="표준 16 2 4 2 5 2 3" xfId="5463"/>
    <cellStyle name="표준 16 2 4 2 5 2 3 2" xfId="8712"/>
    <cellStyle name="표준 16 2 4 2 5 2 3 2 2" xfId="20953"/>
    <cellStyle name="표준 16 2 4 2 5 2 3 3" xfId="17703"/>
    <cellStyle name="표준 16 2 4 2 5 2 4" xfId="8710"/>
    <cellStyle name="표준 16 2 4 2 5 2 4 2" xfId="20951"/>
    <cellStyle name="표준 16 2 4 2 5 2 5" xfId="14728"/>
    <cellStyle name="표준 16 2 4 2 5 3" xfId="3422"/>
    <cellStyle name="표준 16 2 4 2 5 3 2" xfId="8713"/>
    <cellStyle name="표준 16 2 4 2 5 3 2 2" xfId="20954"/>
    <cellStyle name="표준 16 2 4 2 5 3 3" xfId="15662"/>
    <cellStyle name="표준 16 2 4 2 5 4" xfId="5462"/>
    <cellStyle name="표준 16 2 4 2 5 4 2" xfId="8714"/>
    <cellStyle name="표준 16 2 4 2 5 4 2 2" xfId="20955"/>
    <cellStyle name="표준 16 2 4 2 5 4 3" xfId="17702"/>
    <cellStyle name="표준 16 2 4 2 5 5" xfId="8709"/>
    <cellStyle name="표준 16 2 4 2 5 5 2" xfId="20950"/>
    <cellStyle name="표준 16 2 4 2 5 6" xfId="13504"/>
    <cellStyle name="표준 16 2 4 2 6" xfId="1672"/>
    <cellStyle name="표준 16 2 4 2 6 2" xfId="3424"/>
    <cellStyle name="표준 16 2 4 2 6 2 2" xfId="8716"/>
    <cellStyle name="표준 16 2 4 2 6 2 2 2" xfId="20957"/>
    <cellStyle name="표준 16 2 4 2 6 2 3" xfId="15664"/>
    <cellStyle name="표준 16 2 4 2 6 3" xfId="5464"/>
    <cellStyle name="표준 16 2 4 2 6 3 2" xfId="8717"/>
    <cellStyle name="표준 16 2 4 2 6 3 2 2" xfId="20958"/>
    <cellStyle name="표준 16 2 4 2 6 3 3" xfId="17704"/>
    <cellStyle name="표준 16 2 4 2 6 4" xfId="8715"/>
    <cellStyle name="표준 16 2 4 2 6 4 2" xfId="20956"/>
    <cellStyle name="표준 16 2 4 2 6 5" xfId="13912"/>
    <cellStyle name="표준 16 2 4 2 7" xfId="2080"/>
    <cellStyle name="표준 16 2 4 2 7 2" xfId="3425"/>
    <cellStyle name="표준 16 2 4 2 7 2 2" xfId="8719"/>
    <cellStyle name="표준 16 2 4 2 7 2 2 2" xfId="20960"/>
    <cellStyle name="표준 16 2 4 2 7 2 3" xfId="15665"/>
    <cellStyle name="표준 16 2 4 2 7 3" xfId="5465"/>
    <cellStyle name="표준 16 2 4 2 7 3 2" xfId="8720"/>
    <cellStyle name="표준 16 2 4 2 7 3 2 2" xfId="20961"/>
    <cellStyle name="표준 16 2 4 2 7 3 3" xfId="17705"/>
    <cellStyle name="표준 16 2 4 2 7 4" xfId="8718"/>
    <cellStyle name="표준 16 2 4 2 7 4 2" xfId="20959"/>
    <cellStyle name="표준 16 2 4 2 7 5" xfId="14320"/>
    <cellStyle name="표준 16 2 4 2 8" xfId="3406"/>
    <cellStyle name="표준 16 2 4 2 8 2" xfId="8721"/>
    <cellStyle name="표준 16 2 4 2 8 2 2" xfId="20962"/>
    <cellStyle name="표준 16 2 4 2 8 3" xfId="15646"/>
    <cellStyle name="표준 16 2 4 2 9" xfId="5446"/>
    <cellStyle name="표준 16 2 4 2 9 2" xfId="8722"/>
    <cellStyle name="표준 16 2 4 2 9 2 2" xfId="20963"/>
    <cellStyle name="표준 16 2 4 2 9 3" xfId="17686"/>
    <cellStyle name="표준 16 2 4 3" xfId="906"/>
    <cellStyle name="표준 16 2 4 3 2" xfId="1316"/>
    <cellStyle name="표준 16 2 4 3 2 2" xfId="2540"/>
    <cellStyle name="표준 16 2 4 3 2 2 2" xfId="3428"/>
    <cellStyle name="표준 16 2 4 3 2 2 2 2" xfId="8726"/>
    <cellStyle name="표준 16 2 4 3 2 2 2 2 2" xfId="20967"/>
    <cellStyle name="표준 16 2 4 3 2 2 2 3" xfId="15668"/>
    <cellStyle name="표준 16 2 4 3 2 2 3" xfId="5468"/>
    <cellStyle name="표준 16 2 4 3 2 2 3 2" xfId="8727"/>
    <cellStyle name="표준 16 2 4 3 2 2 3 2 2" xfId="20968"/>
    <cellStyle name="표준 16 2 4 3 2 2 3 3" xfId="17708"/>
    <cellStyle name="표준 16 2 4 3 2 2 4" xfId="8725"/>
    <cellStyle name="표준 16 2 4 3 2 2 4 2" xfId="20966"/>
    <cellStyle name="표준 16 2 4 3 2 2 5" xfId="14780"/>
    <cellStyle name="표준 16 2 4 3 2 3" xfId="3427"/>
    <cellStyle name="표준 16 2 4 3 2 3 2" xfId="8728"/>
    <cellStyle name="표준 16 2 4 3 2 3 2 2" xfId="20969"/>
    <cellStyle name="표준 16 2 4 3 2 3 3" xfId="15667"/>
    <cellStyle name="표준 16 2 4 3 2 4" xfId="5467"/>
    <cellStyle name="표준 16 2 4 3 2 4 2" xfId="8729"/>
    <cellStyle name="표준 16 2 4 3 2 4 2 2" xfId="20970"/>
    <cellStyle name="표준 16 2 4 3 2 4 3" xfId="17707"/>
    <cellStyle name="표준 16 2 4 3 2 5" xfId="8724"/>
    <cellStyle name="표준 16 2 4 3 2 5 2" xfId="20965"/>
    <cellStyle name="표준 16 2 4 3 2 6" xfId="13556"/>
    <cellStyle name="표준 16 2 4 3 3" xfId="1724"/>
    <cellStyle name="표준 16 2 4 3 3 2" xfId="3429"/>
    <cellStyle name="표준 16 2 4 3 3 2 2" xfId="8731"/>
    <cellStyle name="표준 16 2 4 3 3 2 2 2" xfId="20972"/>
    <cellStyle name="표준 16 2 4 3 3 2 3" xfId="15669"/>
    <cellStyle name="표준 16 2 4 3 3 3" xfId="5469"/>
    <cellStyle name="표준 16 2 4 3 3 3 2" xfId="8732"/>
    <cellStyle name="표준 16 2 4 3 3 3 2 2" xfId="20973"/>
    <cellStyle name="표준 16 2 4 3 3 3 3" xfId="17709"/>
    <cellStyle name="표준 16 2 4 3 3 4" xfId="8730"/>
    <cellStyle name="표준 16 2 4 3 3 4 2" xfId="20971"/>
    <cellStyle name="표준 16 2 4 3 3 5" xfId="13964"/>
    <cellStyle name="표준 16 2 4 3 4" xfId="2132"/>
    <cellStyle name="표준 16 2 4 3 4 2" xfId="3430"/>
    <cellStyle name="표준 16 2 4 3 4 2 2" xfId="8734"/>
    <cellStyle name="표준 16 2 4 3 4 2 2 2" xfId="20975"/>
    <cellStyle name="표준 16 2 4 3 4 2 3" xfId="15670"/>
    <cellStyle name="표준 16 2 4 3 4 3" xfId="5470"/>
    <cellStyle name="표준 16 2 4 3 4 3 2" xfId="8735"/>
    <cellStyle name="표준 16 2 4 3 4 3 2 2" xfId="20976"/>
    <cellStyle name="표준 16 2 4 3 4 3 3" xfId="17710"/>
    <cellStyle name="표준 16 2 4 3 4 4" xfId="8733"/>
    <cellStyle name="표준 16 2 4 3 4 4 2" xfId="20974"/>
    <cellStyle name="표준 16 2 4 3 4 5" xfId="14372"/>
    <cellStyle name="표준 16 2 4 3 5" xfId="3426"/>
    <cellStyle name="표준 16 2 4 3 5 2" xfId="8736"/>
    <cellStyle name="표준 16 2 4 3 5 2 2" xfId="20977"/>
    <cellStyle name="표준 16 2 4 3 5 3" xfId="15666"/>
    <cellStyle name="표준 16 2 4 3 6" xfId="5466"/>
    <cellStyle name="표준 16 2 4 3 6 2" xfId="8737"/>
    <cellStyle name="표준 16 2 4 3 6 2 2" xfId="20978"/>
    <cellStyle name="표준 16 2 4 3 6 3" xfId="17706"/>
    <cellStyle name="표준 16 2 4 3 7" xfId="8723"/>
    <cellStyle name="표준 16 2 4 3 7 2" xfId="20964"/>
    <cellStyle name="표준 16 2 4 3 8" xfId="13148"/>
    <cellStyle name="표준 16 2 4 4" xfId="1008"/>
    <cellStyle name="표준 16 2 4 4 2" xfId="1418"/>
    <cellStyle name="표준 16 2 4 4 2 2" xfId="2642"/>
    <cellStyle name="표준 16 2 4 4 2 2 2" xfId="3433"/>
    <cellStyle name="표준 16 2 4 4 2 2 2 2" xfId="8741"/>
    <cellStyle name="표준 16 2 4 4 2 2 2 2 2" xfId="20982"/>
    <cellStyle name="표준 16 2 4 4 2 2 2 3" xfId="15673"/>
    <cellStyle name="표준 16 2 4 4 2 2 3" xfId="5473"/>
    <cellStyle name="표준 16 2 4 4 2 2 3 2" xfId="8742"/>
    <cellStyle name="표준 16 2 4 4 2 2 3 2 2" xfId="20983"/>
    <cellStyle name="표준 16 2 4 4 2 2 3 3" xfId="17713"/>
    <cellStyle name="표준 16 2 4 4 2 2 4" xfId="8740"/>
    <cellStyle name="표준 16 2 4 4 2 2 4 2" xfId="20981"/>
    <cellStyle name="표준 16 2 4 4 2 2 5" xfId="14882"/>
    <cellStyle name="표준 16 2 4 4 2 3" xfId="3432"/>
    <cellStyle name="표준 16 2 4 4 2 3 2" xfId="8743"/>
    <cellStyle name="표준 16 2 4 4 2 3 2 2" xfId="20984"/>
    <cellStyle name="표준 16 2 4 4 2 3 3" xfId="15672"/>
    <cellStyle name="표준 16 2 4 4 2 4" xfId="5472"/>
    <cellStyle name="표준 16 2 4 4 2 4 2" xfId="8744"/>
    <cellStyle name="표준 16 2 4 4 2 4 2 2" xfId="20985"/>
    <cellStyle name="표준 16 2 4 4 2 4 3" xfId="17712"/>
    <cellStyle name="표준 16 2 4 4 2 5" xfId="8739"/>
    <cellStyle name="표준 16 2 4 4 2 5 2" xfId="20980"/>
    <cellStyle name="표준 16 2 4 4 2 6" xfId="13658"/>
    <cellStyle name="표준 16 2 4 4 3" xfId="1826"/>
    <cellStyle name="표준 16 2 4 4 3 2" xfId="3434"/>
    <cellStyle name="표준 16 2 4 4 3 2 2" xfId="8746"/>
    <cellStyle name="표준 16 2 4 4 3 2 2 2" xfId="20987"/>
    <cellStyle name="표준 16 2 4 4 3 2 3" xfId="15674"/>
    <cellStyle name="표준 16 2 4 4 3 3" xfId="5474"/>
    <cellStyle name="표준 16 2 4 4 3 3 2" xfId="8747"/>
    <cellStyle name="표준 16 2 4 4 3 3 2 2" xfId="20988"/>
    <cellStyle name="표준 16 2 4 4 3 3 3" xfId="17714"/>
    <cellStyle name="표준 16 2 4 4 3 4" xfId="8745"/>
    <cellStyle name="표준 16 2 4 4 3 4 2" xfId="20986"/>
    <cellStyle name="표준 16 2 4 4 3 5" xfId="14066"/>
    <cellStyle name="표준 16 2 4 4 4" xfId="2234"/>
    <cellStyle name="표준 16 2 4 4 4 2" xfId="3435"/>
    <cellStyle name="표준 16 2 4 4 4 2 2" xfId="8749"/>
    <cellStyle name="표준 16 2 4 4 4 2 2 2" xfId="20990"/>
    <cellStyle name="표준 16 2 4 4 4 2 3" xfId="15675"/>
    <cellStyle name="표준 16 2 4 4 4 3" xfId="5475"/>
    <cellStyle name="표준 16 2 4 4 4 3 2" xfId="8750"/>
    <cellStyle name="표준 16 2 4 4 4 3 2 2" xfId="20991"/>
    <cellStyle name="표준 16 2 4 4 4 3 3" xfId="17715"/>
    <cellStyle name="표준 16 2 4 4 4 4" xfId="8748"/>
    <cellStyle name="표준 16 2 4 4 4 4 2" xfId="20989"/>
    <cellStyle name="표준 16 2 4 4 4 5" xfId="14474"/>
    <cellStyle name="표준 16 2 4 4 5" xfId="3431"/>
    <cellStyle name="표준 16 2 4 4 5 2" xfId="8751"/>
    <cellStyle name="표준 16 2 4 4 5 2 2" xfId="20992"/>
    <cellStyle name="표준 16 2 4 4 5 3" xfId="15671"/>
    <cellStyle name="표준 16 2 4 4 6" xfId="5471"/>
    <cellStyle name="표준 16 2 4 4 6 2" xfId="8752"/>
    <cellStyle name="표준 16 2 4 4 6 2 2" xfId="20993"/>
    <cellStyle name="표준 16 2 4 4 6 3" xfId="17711"/>
    <cellStyle name="표준 16 2 4 4 7" xfId="8738"/>
    <cellStyle name="표준 16 2 4 4 7 2" xfId="20979"/>
    <cellStyle name="표준 16 2 4 4 8" xfId="13250"/>
    <cellStyle name="표준 16 2 4 5" xfId="1111"/>
    <cellStyle name="표준 16 2 4 5 2" xfId="1520"/>
    <cellStyle name="표준 16 2 4 5 2 2" xfId="2744"/>
    <cellStyle name="표준 16 2 4 5 2 2 2" xfId="3438"/>
    <cellStyle name="표준 16 2 4 5 2 2 2 2" xfId="8756"/>
    <cellStyle name="표준 16 2 4 5 2 2 2 2 2" xfId="20997"/>
    <cellStyle name="표준 16 2 4 5 2 2 2 3" xfId="15678"/>
    <cellStyle name="표준 16 2 4 5 2 2 3" xfId="5478"/>
    <cellStyle name="표준 16 2 4 5 2 2 3 2" xfId="8757"/>
    <cellStyle name="표준 16 2 4 5 2 2 3 2 2" xfId="20998"/>
    <cellStyle name="표준 16 2 4 5 2 2 3 3" xfId="17718"/>
    <cellStyle name="표준 16 2 4 5 2 2 4" xfId="8755"/>
    <cellStyle name="표준 16 2 4 5 2 2 4 2" xfId="20996"/>
    <cellStyle name="표준 16 2 4 5 2 2 5" xfId="14984"/>
    <cellStyle name="표준 16 2 4 5 2 3" xfId="3437"/>
    <cellStyle name="표준 16 2 4 5 2 3 2" xfId="8758"/>
    <cellStyle name="표준 16 2 4 5 2 3 2 2" xfId="20999"/>
    <cellStyle name="표준 16 2 4 5 2 3 3" xfId="15677"/>
    <cellStyle name="표준 16 2 4 5 2 4" xfId="5477"/>
    <cellStyle name="표준 16 2 4 5 2 4 2" xfId="8759"/>
    <cellStyle name="표준 16 2 4 5 2 4 2 2" xfId="21000"/>
    <cellStyle name="표준 16 2 4 5 2 4 3" xfId="17717"/>
    <cellStyle name="표준 16 2 4 5 2 5" xfId="8754"/>
    <cellStyle name="표준 16 2 4 5 2 5 2" xfId="20995"/>
    <cellStyle name="표준 16 2 4 5 2 6" xfId="13760"/>
    <cellStyle name="표준 16 2 4 5 3" xfId="1928"/>
    <cellStyle name="표준 16 2 4 5 3 2" xfId="3439"/>
    <cellStyle name="표준 16 2 4 5 3 2 2" xfId="8761"/>
    <cellStyle name="표준 16 2 4 5 3 2 2 2" xfId="21002"/>
    <cellStyle name="표준 16 2 4 5 3 2 3" xfId="15679"/>
    <cellStyle name="표준 16 2 4 5 3 3" xfId="5479"/>
    <cellStyle name="표준 16 2 4 5 3 3 2" xfId="8762"/>
    <cellStyle name="표준 16 2 4 5 3 3 2 2" xfId="21003"/>
    <cellStyle name="표준 16 2 4 5 3 3 3" xfId="17719"/>
    <cellStyle name="표준 16 2 4 5 3 4" xfId="8760"/>
    <cellStyle name="표준 16 2 4 5 3 4 2" xfId="21001"/>
    <cellStyle name="표준 16 2 4 5 3 5" xfId="14168"/>
    <cellStyle name="표준 16 2 4 5 4" xfId="2336"/>
    <cellStyle name="표준 16 2 4 5 4 2" xfId="3440"/>
    <cellStyle name="표준 16 2 4 5 4 2 2" xfId="8764"/>
    <cellStyle name="표준 16 2 4 5 4 2 2 2" xfId="21005"/>
    <cellStyle name="표준 16 2 4 5 4 2 3" xfId="15680"/>
    <cellStyle name="표준 16 2 4 5 4 3" xfId="5480"/>
    <cellStyle name="표준 16 2 4 5 4 3 2" xfId="8765"/>
    <cellStyle name="표준 16 2 4 5 4 3 2 2" xfId="21006"/>
    <cellStyle name="표준 16 2 4 5 4 3 3" xfId="17720"/>
    <cellStyle name="표준 16 2 4 5 4 4" xfId="8763"/>
    <cellStyle name="표준 16 2 4 5 4 4 2" xfId="21004"/>
    <cellStyle name="표준 16 2 4 5 4 5" xfId="14576"/>
    <cellStyle name="표준 16 2 4 5 5" xfId="3436"/>
    <cellStyle name="표준 16 2 4 5 5 2" xfId="8766"/>
    <cellStyle name="표준 16 2 4 5 5 2 2" xfId="21007"/>
    <cellStyle name="표준 16 2 4 5 5 3" xfId="15676"/>
    <cellStyle name="표준 16 2 4 5 6" xfId="5476"/>
    <cellStyle name="표준 16 2 4 5 6 2" xfId="8767"/>
    <cellStyle name="표준 16 2 4 5 6 2 2" xfId="21008"/>
    <cellStyle name="표준 16 2 4 5 6 3" xfId="17716"/>
    <cellStyle name="표준 16 2 4 5 7" xfId="8753"/>
    <cellStyle name="표준 16 2 4 5 7 2" xfId="20994"/>
    <cellStyle name="표준 16 2 4 5 8" xfId="13352"/>
    <cellStyle name="표준 16 2 4 6" xfId="1214"/>
    <cellStyle name="표준 16 2 4 6 2" xfId="2438"/>
    <cellStyle name="표준 16 2 4 6 2 2" xfId="3442"/>
    <cellStyle name="표준 16 2 4 6 2 2 2" xfId="8770"/>
    <cellStyle name="표준 16 2 4 6 2 2 2 2" xfId="21011"/>
    <cellStyle name="표준 16 2 4 6 2 2 3" xfId="15682"/>
    <cellStyle name="표준 16 2 4 6 2 3" xfId="5482"/>
    <cellStyle name="표준 16 2 4 6 2 3 2" xfId="8771"/>
    <cellStyle name="표준 16 2 4 6 2 3 2 2" xfId="21012"/>
    <cellStyle name="표준 16 2 4 6 2 3 3" xfId="17722"/>
    <cellStyle name="표준 16 2 4 6 2 4" xfId="8769"/>
    <cellStyle name="표준 16 2 4 6 2 4 2" xfId="21010"/>
    <cellStyle name="표준 16 2 4 6 2 5" xfId="14678"/>
    <cellStyle name="표준 16 2 4 6 3" xfId="3441"/>
    <cellStyle name="표준 16 2 4 6 3 2" xfId="8772"/>
    <cellStyle name="표준 16 2 4 6 3 2 2" xfId="21013"/>
    <cellStyle name="표준 16 2 4 6 3 3" xfId="15681"/>
    <cellStyle name="표준 16 2 4 6 4" xfId="5481"/>
    <cellStyle name="표준 16 2 4 6 4 2" xfId="8773"/>
    <cellStyle name="표준 16 2 4 6 4 2 2" xfId="21014"/>
    <cellStyle name="표준 16 2 4 6 4 3" xfId="17721"/>
    <cellStyle name="표준 16 2 4 6 5" xfId="8768"/>
    <cellStyle name="표준 16 2 4 6 5 2" xfId="21009"/>
    <cellStyle name="표준 16 2 4 6 6" xfId="13454"/>
    <cellStyle name="표준 16 2 4 7" xfId="1622"/>
    <cellStyle name="표준 16 2 4 7 2" xfId="3443"/>
    <cellStyle name="표준 16 2 4 7 2 2" xfId="8775"/>
    <cellStyle name="표준 16 2 4 7 2 2 2" xfId="21016"/>
    <cellStyle name="표준 16 2 4 7 2 3" xfId="15683"/>
    <cellStyle name="표준 16 2 4 7 3" xfId="5483"/>
    <cellStyle name="표준 16 2 4 7 3 2" xfId="8776"/>
    <cellStyle name="표준 16 2 4 7 3 2 2" xfId="21017"/>
    <cellStyle name="표준 16 2 4 7 3 3" xfId="17723"/>
    <cellStyle name="표준 16 2 4 7 4" xfId="8774"/>
    <cellStyle name="표준 16 2 4 7 4 2" xfId="21015"/>
    <cellStyle name="표준 16 2 4 7 5" xfId="13862"/>
    <cellStyle name="표준 16 2 4 8" xfId="2030"/>
    <cellStyle name="표준 16 2 4 8 2" xfId="3444"/>
    <cellStyle name="표준 16 2 4 8 2 2" xfId="8778"/>
    <cellStyle name="표준 16 2 4 8 2 2 2" xfId="21019"/>
    <cellStyle name="표준 16 2 4 8 2 3" xfId="15684"/>
    <cellStyle name="표준 16 2 4 8 3" xfId="5484"/>
    <cellStyle name="표준 16 2 4 8 3 2" xfId="8779"/>
    <cellStyle name="표준 16 2 4 8 3 2 2" xfId="21020"/>
    <cellStyle name="표준 16 2 4 8 3 3" xfId="17724"/>
    <cellStyle name="표준 16 2 4 8 4" xfId="8777"/>
    <cellStyle name="표준 16 2 4 8 4 2" xfId="21018"/>
    <cellStyle name="표준 16 2 4 8 5" xfId="14270"/>
    <cellStyle name="표준 16 2 4 9" xfId="3405"/>
    <cellStyle name="표준 16 2 4 9 2" xfId="8780"/>
    <cellStyle name="표준 16 2 4 9 2 2" xfId="21021"/>
    <cellStyle name="표준 16 2 4 9 3" xfId="15645"/>
    <cellStyle name="표준 16 2 5" xfId="829"/>
    <cellStyle name="표준 16 2 5 10" xfId="8781"/>
    <cellStyle name="표준 16 2 5 10 2" xfId="21022"/>
    <cellStyle name="표준 16 2 5 11" xfId="13071"/>
    <cellStyle name="표준 16 2 5 2" xfId="931"/>
    <cellStyle name="표준 16 2 5 2 2" xfId="1341"/>
    <cellStyle name="표준 16 2 5 2 2 2" xfId="2565"/>
    <cellStyle name="표준 16 2 5 2 2 2 2" xfId="3448"/>
    <cellStyle name="표준 16 2 5 2 2 2 2 2" xfId="8785"/>
    <cellStyle name="표준 16 2 5 2 2 2 2 2 2" xfId="21026"/>
    <cellStyle name="표준 16 2 5 2 2 2 2 3" xfId="15688"/>
    <cellStyle name="표준 16 2 5 2 2 2 3" xfId="5488"/>
    <cellStyle name="표준 16 2 5 2 2 2 3 2" xfId="8786"/>
    <cellStyle name="표준 16 2 5 2 2 2 3 2 2" xfId="21027"/>
    <cellStyle name="표준 16 2 5 2 2 2 3 3" xfId="17728"/>
    <cellStyle name="표준 16 2 5 2 2 2 4" xfId="8784"/>
    <cellStyle name="표준 16 2 5 2 2 2 4 2" xfId="21025"/>
    <cellStyle name="표준 16 2 5 2 2 2 5" xfId="14805"/>
    <cellStyle name="표준 16 2 5 2 2 3" xfId="3447"/>
    <cellStyle name="표준 16 2 5 2 2 3 2" xfId="8787"/>
    <cellStyle name="표준 16 2 5 2 2 3 2 2" xfId="21028"/>
    <cellStyle name="표준 16 2 5 2 2 3 3" xfId="15687"/>
    <cellStyle name="표준 16 2 5 2 2 4" xfId="5487"/>
    <cellStyle name="표준 16 2 5 2 2 4 2" xfId="8788"/>
    <cellStyle name="표준 16 2 5 2 2 4 2 2" xfId="21029"/>
    <cellStyle name="표준 16 2 5 2 2 4 3" xfId="17727"/>
    <cellStyle name="표준 16 2 5 2 2 5" xfId="8783"/>
    <cellStyle name="표준 16 2 5 2 2 5 2" xfId="21024"/>
    <cellStyle name="표준 16 2 5 2 2 6" xfId="13581"/>
    <cellStyle name="표준 16 2 5 2 3" xfId="1749"/>
    <cellStyle name="표준 16 2 5 2 3 2" xfId="3449"/>
    <cellStyle name="표준 16 2 5 2 3 2 2" xfId="8790"/>
    <cellStyle name="표준 16 2 5 2 3 2 2 2" xfId="21031"/>
    <cellStyle name="표준 16 2 5 2 3 2 3" xfId="15689"/>
    <cellStyle name="표준 16 2 5 2 3 3" xfId="5489"/>
    <cellStyle name="표준 16 2 5 2 3 3 2" xfId="8791"/>
    <cellStyle name="표준 16 2 5 2 3 3 2 2" xfId="21032"/>
    <cellStyle name="표준 16 2 5 2 3 3 3" xfId="17729"/>
    <cellStyle name="표준 16 2 5 2 3 4" xfId="8789"/>
    <cellStyle name="표준 16 2 5 2 3 4 2" xfId="21030"/>
    <cellStyle name="표준 16 2 5 2 3 5" xfId="13989"/>
    <cellStyle name="표준 16 2 5 2 4" xfId="2157"/>
    <cellStyle name="표준 16 2 5 2 4 2" xfId="3450"/>
    <cellStyle name="표준 16 2 5 2 4 2 2" xfId="8793"/>
    <cellStyle name="표준 16 2 5 2 4 2 2 2" xfId="21034"/>
    <cellStyle name="표준 16 2 5 2 4 2 3" xfId="15690"/>
    <cellStyle name="표준 16 2 5 2 4 3" xfId="5490"/>
    <cellStyle name="표준 16 2 5 2 4 3 2" xfId="8794"/>
    <cellStyle name="표준 16 2 5 2 4 3 2 2" xfId="21035"/>
    <cellStyle name="표준 16 2 5 2 4 3 3" xfId="17730"/>
    <cellStyle name="표준 16 2 5 2 4 4" xfId="8792"/>
    <cellStyle name="표준 16 2 5 2 4 4 2" xfId="21033"/>
    <cellStyle name="표준 16 2 5 2 4 5" xfId="14397"/>
    <cellStyle name="표준 16 2 5 2 5" xfId="3446"/>
    <cellStyle name="표준 16 2 5 2 5 2" xfId="8795"/>
    <cellStyle name="표준 16 2 5 2 5 2 2" xfId="21036"/>
    <cellStyle name="표준 16 2 5 2 5 3" xfId="15686"/>
    <cellStyle name="표준 16 2 5 2 6" xfId="5486"/>
    <cellStyle name="표준 16 2 5 2 6 2" xfId="8796"/>
    <cellStyle name="표준 16 2 5 2 6 2 2" xfId="21037"/>
    <cellStyle name="표준 16 2 5 2 6 3" xfId="17726"/>
    <cellStyle name="표준 16 2 5 2 7" xfId="8782"/>
    <cellStyle name="표준 16 2 5 2 7 2" xfId="21023"/>
    <cellStyle name="표준 16 2 5 2 8" xfId="13173"/>
    <cellStyle name="표준 16 2 5 3" xfId="1033"/>
    <cellStyle name="표준 16 2 5 3 2" xfId="1443"/>
    <cellStyle name="표준 16 2 5 3 2 2" xfId="2667"/>
    <cellStyle name="표준 16 2 5 3 2 2 2" xfId="3453"/>
    <cellStyle name="표준 16 2 5 3 2 2 2 2" xfId="8800"/>
    <cellStyle name="표준 16 2 5 3 2 2 2 2 2" xfId="21041"/>
    <cellStyle name="표준 16 2 5 3 2 2 2 3" xfId="15693"/>
    <cellStyle name="표준 16 2 5 3 2 2 3" xfId="5493"/>
    <cellStyle name="표준 16 2 5 3 2 2 3 2" xfId="8801"/>
    <cellStyle name="표준 16 2 5 3 2 2 3 2 2" xfId="21042"/>
    <cellStyle name="표준 16 2 5 3 2 2 3 3" xfId="17733"/>
    <cellStyle name="표준 16 2 5 3 2 2 4" xfId="8799"/>
    <cellStyle name="표준 16 2 5 3 2 2 4 2" xfId="21040"/>
    <cellStyle name="표준 16 2 5 3 2 2 5" xfId="14907"/>
    <cellStyle name="표준 16 2 5 3 2 3" xfId="3452"/>
    <cellStyle name="표준 16 2 5 3 2 3 2" xfId="8802"/>
    <cellStyle name="표준 16 2 5 3 2 3 2 2" xfId="21043"/>
    <cellStyle name="표준 16 2 5 3 2 3 3" xfId="15692"/>
    <cellStyle name="표준 16 2 5 3 2 4" xfId="5492"/>
    <cellStyle name="표준 16 2 5 3 2 4 2" xfId="8803"/>
    <cellStyle name="표준 16 2 5 3 2 4 2 2" xfId="21044"/>
    <cellStyle name="표준 16 2 5 3 2 4 3" xfId="17732"/>
    <cellStyle name="표준 16 2 5 3 2 5" xfId="8798"/>
    <cellStyle name="표준 16 2 5 3 2 5 2" xfId="21039"/>
    <cellStyle name="표준 16 2 5 3 2 6" xfId="13683"/>
    <cellStyle name="표준 16 2 5 3 3" xfId="1851"/>
    <cellStyle name="표준 16 2 5 3 3 2" xfId="3454"/>
    <cellStyle name="표준 16 2 5 3 3 2 2" xfId="8805"/>
    <cellStyle name="표준 16 2 5 3 3 2 2 2" xfId="21046"/>
    <cellStyle name="표준 16 2 5 3 3 2 3" xfId="15694"/>
    <cellStyle name="표준 16 2 5 3 3 3" xfId="5494"/>
    <cellStyle name="표준 16 2 5 3 3 3 2" xfId="8806"/>
    <cellStyle name="표준 16 2 5 3 3 3 2 2" xfId="21047"/>
    <cellStyle name="표준 16 2 5 3 3 3 3" xfId="17734"/>
    <cellStyle name="표준 16 2 5 3 3 4" xfId="8804"/>
    <cellStyle name="표준 16 2 5 3 3 4 2" xfId="21045"/>
    <cellStyle name="표준 16 2 5 3 3 5" xfId="14091"/>
    <cellStyle name="표준 16 2 5 3 4" xfId="2259"/>
    <cellStyle name="표준 16 2 5 3 4 2" xfId="3455"/>
    <cellStyle name="표준 16 2 5 3 4 2 2" xfId="8808"/>
    <cellStyle name="표준 16 2 5 3 4 2 2 2" xfId="21049"/>
    <cellStyle name="표준 16 2 5 3 4 2 3" xfId="15695"/>
    <cellStyle name="표준 16 2 5 3 4 3" xfId="5495"/>
    <cellStyle name="표준 16 2 5 3 4 3 2" xfId="8809"/>
    <cellStyle name="표준 16 2 5 3 4 3 2 2" xfId="21050"/>
    <cellStyle name="표준 16 2 5 3 4 3 3" xfId="17735"/>
    <cellStyle name="표준 16 2 5 3 4 4" xfId="8807"/>
    <cellStyle name="표준 16 2 5 3 4 4 2" xfId="21048"/>
    <cellStyle name="표준 16 2 5 3 4 5" xfId="14499"/>
    <cellStyle name="표준 16 2 5 3 5" xfId="3451"/>
    <cellStyle name="표준 16 2 5 3 5 2" xfId="8810"/>
    <cellStyle name="표준 16 2 5 3 5 2 2" xfId="21051"/>
    <cellStyle name="표준 16 2 5 3 5 3" xfId="15691"/>
    <cellStyle name="표준 16 2 5 3 6" xfId="5491"/>
    <cellStyle name="표준 16 2 5 3 6 2" xfId="8811"/>
    <cellStyle name="표준 16 2 5 3 6 2 2" xfId="21052"/>
    <cellStyle name="표준 16 2 5 3 6 3" xfId="17731"/>
    <cellStyle name="표준 16 2 5 3 7" xfId="8797"/>
    <cellStyle name="표준 16 2 5 3 7 2" xfId="21038"/>
    <cellStyle name="표준 16 2 5 3 8" xfId="13275"/>
    <cellStyle name="표준 16 2 5 4" xfId="1136"/>
    <cellStyle name="표준 16 2 5 4 2" xfId="1545"/>
    <cellStyle name="표준 16 2 5 4 2 2" xfId="2769"/>
    <cellStyle name="표준 16 2 5 4 2 2 2" xfId="3458"/>
    <cellStyle name="표준 16 2 5 4 2 2 2 2" xfId="8815"/>
    <cellStyle name="표준 16 2 5 4 2 2 2 2 2" xfId="21056"/>
    <cellStyle name="표준 16 2 5 4 2 2 2 3" xfId="15698"/>
    <cellStyle name="표준 16 2 5 4 2 2 3" xfId="5498"/>
    <cellStyle name="표준 16 2 5 4 2 2 3 2" xfId="8816"/>
    <cellStyle name="표준 16 2 5 4 2 2 3 2 2" xfId="21057"/>
    <cellStyle name="표준 16 2 5 4 2 2 3 3" xfId="17738"/>
    <cellStyle name="표준 16 2 5 4 2 2 4" xfId="8814"/>
    <cellStyle name="표준 16 2 5 4 2 2 4 2" xfId="21055"/>
    <cellStyle name="표준 16 2 5 4 2 2 5" xfId="15009"/>
    <cellStyle name="표준 16 2 5 4 2 3" xfId="3457"/>
    <cellStyle name="표준 16 2 5 4 2 3 2" xfId="8817"/>
    <cellStyle name="표준 16 2 5 4 2 3 2 2" xfId="21058"/>
    <cellStyle name="표준 16 2 5 4 2 3 3" xfId="15697"/>
    <cellStyle name="표준 16 2 5 4 2 4" xfId="5497"/>
    <cellStyle name="표준 16 2 5 4 2 4 2" xfId="8818"/>
    <cellStyle name="표준 16 2 5 4 2 4 2 2" xfId="21059"/>
    <cellStyle name="표준 16 2 5 4 2 4 3" xfId="17737"/>
    <cellStyle name="표준 16 2 5 4 2 5" xfId="8813"/>
    <cellStyle name="표준 16 2 5 4 2 5 2" xfId="21054"/>
    <cellStyle name="표준 16 2 5 4 2 6" xfId="13785"/>
    <cellStyle name="표준 16 2 5 4 3" xfId="1953"/>
    <cellStyle name="표준 16 2 5 4 3 2" xfId="3459"/>
    <cellStyle name="표준 16 2 5 4 3 2 2" xfId="8820"/>
    <cellStyle name="표준 16 2 5 4 3 2 2 2" xfId="21061"/>
    <cellStyle name="표준 16 2 5 4 3 2 3" xfId="15699"/>
    <cellStyle name="표준 16 2 5 4 3 3" xfId="5499"/>
    <cellStyle name="표준 16 2 5 4 3 3 2" xfId="8821"/>
    <cellStyle name="표준 16 2 5 4 3 3 2 2" xfId="21062"/>
    <cellStyle name="표준 16 2 5 4 3 3 3" xfId="17739"/>
    <cellStyle name="표준 16 2 5 4 3 4" xfId="8819"/>
    <cellStyle name="표준 16 2 5 4 3 4 2" xfId="21060"/>
    <cellStyle name="표준 16 2 5 4 3 5" xfId="14193"/>
    <cellStyle name="표준 16 2 5 4 4" xfId="2361"/>
    <cellStyle name="표준 16 2 5 4 4 2" xfId="3460"/>
    <cellStyle name="표준 16 2 5 4 4 2 2" xfId="8823"/>
    <cellStyle name="표준 16 2 5 4 4 2 2 2" xfId="21064"/>
    <cellStyle name="표준 16 2 5 4 4 2 3" xfId="15700"/>
    <cellStyle name="표준 16 2 5 4 4 3" xfId="5500"/>
    <cellStyle name="표준 16 2 5 4 4 3 2" xfId="8824"/>
    <cellStyle name="표준 16 2 5 4 4 3 2 2" xfId="21065"/>
    <cellStyle name="표준 16 2 5 4 4 3 3" xfId="17740"/>
    <cellStyle name="표준 16 2 5 4 4 4" xfId="8822"/>
    <cellStyle name="표준 16 2 5 4 4 4 2" xfId="21063"/>
    <cellStyle name="표준 16 2 5 4 4 5" xfId="14601"/>
    <cellStyle name="표준 16 2 5 4 5" xfId="3456"/>
    <cellStyle name="표준 16 2 5 4 5 2" xfId="8825"/>
    <cellStyle name="표준 16 2 5 4 5 2 2" xfId="21066"/>
    <cellStyle name="표준 16 2 5 4 5 3" xfId="15696"/>
    <cellStyle name="표준 16 2 5 4 6" xfId="5496"/>
    <cellStyle name="표준 16 2 5 4 6 2" xfId="8826"/>
    <cellStyle name="표준 16 2 5 4 6 2 2" xfId="21067"/>
    <cellStyle name="표준 16 2 5 4 6 3" xfId="17736"/>
    <cellStyle name="표준 16 2 5 4 7" xfId="8812"/>
    <cellStyle name="표준 16 2 5 4 7 2" xfId="21053"/>
    <cellStyle name="표준 16 2 5 4 8" xfId="13377"/>
    <cellStyle name="표준 16 2 5 5" xfId="1239"/>
    <cellStyle name="표준 16 2 5 5 2" xfId="2463"/>
    <cellStyle name="표준 16 2 5 5 2 2" xfId="3462"/>
    <cellStyle name="표준 16 2 5 5 2 2 2" xfId="8829"/>
    <cellStyle name="표준 16 2 5 5 2 2 2 2" xfId="21070"/>
    <cellStyle name="표준 16 2 5 5 2 2 3" xfId="15702"/>
    <cellStyle name="표준 16 2 5 5 2 3" xfId="5502"/>
    <cellStyle name="표준 16 2 5 5 2 3 2" xfId="8830"/>
    <cellStyle name="표준 16 2 5 5 2 3 2 2" xfId="21071"/>
    <cellStyle name="표준 16 2 5 5 2 3 3" xfId="17742"/>
    <cellStyle name="표준 16 2 5 5 2 4" xfId="8828"/>
    <cellStyle name="표준 16 2 5 5 2 4 2" xfId="21069"/>
    <cellStyle name="표준 16 2 5 5 2 5" xfId="14703"/>
    <cellStyle name="표준 16 2 5 5 3" xfId="3461"/>
    <cellStyle name="표준 16 2 5 5 3 2" xfId="8831"/>
    <cellStyle name="표준 16 2 5 5 3 2 2" xfId="21072"/>
    <cellStyle name="표준 16 2 5 5 3 3" xfId="15701"/>
    <cellStyle name="표준 16 2 5 5 4" xfId="5501"/>
    <cellStyle name="표준 16 2 5 5 4 2" xfId="8832"/>
    <cellStyle name="표준 16 2 5 5 4 2 2" xfId="21073"/>
    <cellStyle name="표준 16 2 5 5 4 3" xfId="17741"/>
    <cellStyle name="표준 16 2 5 5 5" xfId="8827"/>
    <cellStyle name="표준 16 2 5 5 5 2" xfId="21068"/>
    <cellStyle name="표준 16 2 5 5 6" xfId="13479"/>
    <cellStyle name="표준 16 2 5 6" xfId="1647"/>
    <cellStyle name="표준 16 2 5 6 2" xfId="3463"/>
    <cellStyle name="표준 16 2 5 6 2 2" xfId="8834"/>
    <cellStyle name="표준 16 2 5 6 2 2 2" xfId="21075"/>
    <cellStyle name="표준 16 2 5 6 2 3" xfId="15703"/>
    <cellStyle name="표준 16 2 5 6 3" xfId="5503"/>
    <cellStyle name="표준 16 2 5 6 3 2" xfId="8835"/>
    <cellStyle name="표준 16 2 5 6 3 2 2" xfId="21076"/>
    <cellStyle name="표준 16 2 5 6 3 3" xfId="17743"/>
    <cellStyle name="표준 16 2 5 6 4" xfId="8833"/>
    <cellStyle name="표준 16 2 5 6 4 2" xfId="21074"/>
    <cellStyle name="표준 16 2 5 6 5" xfId="13887"/>
    <cellStyle name="표준 16 2 5 7" xfId="2055"/>
    <cellStyle name="표준 16 2 5 7 2" xfId="3464"/>
    <cellStyle name="표준 16 2 5 7 2 2" xfId="8837"/>
    <cellStyle name="표준 16 2 5 7 2 2 2" xfId="21078"/>
    <cellStyle name="표준 16 2 5 7 2 3" xfId="15704"/>
    <cellStyle name="표준 16 2 5 7 3" xfId="5504"/>
    <cellStyle name="표준 16 2 5 7 3 2" xfId="8838"/>
    <cellStyle name="표준 16 2 5 7 3 2 2" xfId="21079"/>
    <cellStyle name="표준 16 2 5 7 3 3" xfId="17744"/>
    <cellStyle name="표준 16 2 5 7 4" xfId="8836"/>
    <cellStyle name="표준 16 2 5 7 4 2" xfId="21077"/>
    <cellStyle name="표준 16 2 5 7 5" xfId="14295"/>
    <cellStyle name="표준 16 2 5 8" xfId="3445"/>
    <cellStyle name="표준 16 2 5 8 2" xfId="8839"/>
    <cellStyle name="표준 16 2 5 8 2 2" xfId="21080"/>
    <cellStyle name="표준 16 2 5 8 3" xfId="15685"/>
    <cellStyle name="표준 16 2 5 9" xfId="5485"/>
    <cellStyle name="표준 16 2 5 9 2" xfId="8840"/>
    <cellStyle name="표준 16 2 5 9 2 2" xfId="21081"/>
    <cellStyle name="표준 16 2 5 9 3" xfId="17725"/>
    <cellStyle name="표준 16 2 6" xfId="881"/>
    <cellStyle name="표준 16 2 6 2" xfId="1291"/>
    <cellStyle name="표준 16 2 6 2 2" xfId="2515"/>
    <cellStyle name="표준 16 2 6 2 2 2" xfId="3467"/>
    <cellStyle name="표준 16 2 6 2 2 2 2" xfId="8844"/>
    <cellStyle name="표준 16 2 6 2 2 2 2 2" xfId="21085"/>
    <cellStyle name="표준 16 2 6 2 2 2 3" xfId="15707"/>
    <cellStyle name="표준 16 2 6 2 2 3" xfId="5507"/>
    <cellStyle name="표준 16 2 6 2 2 3 2" xfId="8845"/>
    <cellStyle name="표준 16 2 6 2 2 3 2 2" xfId="21086"/>
    <cellStyle name="표준 16 2 6 2 2 3 3" xfId="17747"/>
    <cellStyle name="표준 16 2 6 2 2 4" xfId="8843"/>
    <cellStyle name="표준 16 2 6 2 2 4 2" xfId="21084"/>
    <cellStyle name="표준 16 2 6 2 2 5" xfId="14755"/>
    <cellStyle name="표준 16 2 6 2 3" xfId="3466"/>
    <cellStyle name="표준 16 2 6 2 3 2" xfId="8846"/>
    <cellStyle name="표준 16 2 6 2 3 2 2" xfId="21087"/>
    <cellStyle name="표준 16 2 6 2 3 3" xfId="15706"/>
    <cellStyle name="표준 16 2 6 2 4" xfId="5506"/>
    <cellStyle name="표준 16 2 6 2 4 2" xfId="8847"/>
    <cellStyle name="표준 16 2 6 2 4 2 2" xfId="21088"/>
    <cellStyle name="표준 16 2 6 2 4 3" xfId="17746"/>
    <cellStyle name="표준 16 2 6 2 5" xfId="8842"/>
    <cellStyle name="표준 16 2 6 2 5 2" xfId="21083"/>
    <cellStyle name="표준 16 2 6 2 6" xfId="13531"/>
    <cellStyle name="표준 16 2 6 3" xfId="1699"/>
    <cellStyle name="표준 16 2 6 3 2" xfId="3468"/>
    <cellStyle name="표준 16 2 6 3 2 2" xfId="8849"/>
    <cellStyle name="표준 16 2 6 3 2 2 2" xfId="21090"/>
    <cellStyle name="표준 16 2 6 3 2 3" xfId="15708"/>
    <cellStyle name="표준 16 2 6 3 3" xfId="5508"/>
    <cellStyle name="표준 16 2 6 3 3 2" xfId="8850"/>
    <cellStyle name="표준 16 2 6 3 3 2 2" xfId="21091"/>
    <cellStyle name="표준 16 2 6 3 3 3" xfId="17748"/>
    <cellStyle name="표준 16 2 6 3 4" xfId="8848"/>
    <cellStyle name="표준 16 2 6 3 4 2" xfId="21089"/>
    <cellStyle name="표준 16 2 6 3 5" xfId="13939"/>
    <cellStyle name="표준 16 2 6 4" xfId="2107"/>
    <cellStyle name="표준 16 2 6 4 2" xfId="3469"/>
    <cellStyle name="표준 16 2 6 4 2 2" xfId="8852"/>
    <cellStyle name="표준 16 2 6 4 2 2 2" xfId="21093"/>
    <cellStyle name="표준 16 2 6 4 2 3" xfId="15709"/>
    <cellStyle name="표준 16 2 6 4 3" xfId="5509"/>
    <cellStyle name="표준 16 2 6 4 3 2" xfId="8853"/>
    <cellStyle name="표준 16 2 6 4 3 2 2" xfId="21094"/>
    <cellStyle name="표준 16 2 6 4 3 3" xfId="17749"/>
    <cellStyle name="표준 16 2 6 4 4" xfId="8851"/>
    <cellStyle name="표준 16 2 6 4 4 2" xfId="21092"/>
    <cellStyle name="표준 16 2 6 4 5" xfId="14347"/>
    <cellStyle name="표준 16 2 6 5" xfId="3465"/>
    <cellStyle name="표준 16 2 6 5 2" xfId="8854"/>
    <cellStyle name="표준 16 2 6 5 2 2" xfId="21095"/>
    <cellStyle name="표준 16 2 6 5 3" xfId="15705"/>
    <cellStyle name="표준 16 2 6 6" xfId="5505"/>
    <cellStyle name="표준 16 2 6 6 2" xfId="8855"/>
    <cellStyle name="표준 16 2 6 6 2 2" xfId="21096"/>
    <cellStyle name="표준 16 2 6 6 3" xfId="17745"/>
    <cellStyle name="표준 16 2 6 7" xfId="8841"/>
    <cellStyle name="표준 16 2 6 7 2" xfId="21082"/>
    <cellStyle name="표준 16 2 6 8" xfId="13123"/>
    <cellStyle name="표준 16 2 7" xfId="983"/>
    <cellStyle name="표준 16 2 7 2" xfId="1393"/>
    <cellStyle name="표준 16 2 7 2 2" xfId="2617"/>
    <cellStyle name="표준 16 2 7 2 2 2" xfId="3472"/>
    <cellStyle name="표준 16 2 7 2 2 2 2" xfId="8859"/>
    <cellStyle name="표준 16 2 7 2 2 2 2 2" xfId="21100"/>
    <cellStyle name="표준 16 2 7 2 2 2 3" xfId="15712"/>
    <cellStyle name="표준 16 2 7 2 2 3" xfId="5512"/>
    <cellStyle name="표준 16 2 7 2 2 3 2" xfId="8860"/>
    <cellStyle name="표준 16 2 7 2 2 3 2 2" xfId="21101"/>
    <cellStyle name="표준 16 2 7 2 2 3 3" xfId="17752"/>
    <cellStyle name="표준 16 2 7 2 2 4" xfId="8858"/>
    <cellStyle name="표준 16 2 7 2 2 4 2" xfId="21099"/>
    <cellStyle name="표준 16 2 7 2 2 5" xfId="14857"/>
    <cellStyle name="표준 16 2 7 2 3" xfId="3471"/>
    <cellStyle name="표준 16 2 7 2 3 2" xfId="8861"/>
    <cellStyle name="표준 16 2 7 2 3 2 2" xfId="21102"/>
    <cellStyle name="표준 16 2 7 2 3 3" xfId="15711"/>
    <cellStyle name="표준 16 2 7 2 4" xfId="5511"/>
    <cellStyle name="표준 16 2 7 2 4 2" xfId="8862"/>
    <cellStyle name="표준 16 2 7 2 4 2 2" xfId="21103"/>
    <cellStyle name="표준 16 2 7 2 4 3" xfId="17751"/>
    <cellStyle name="표준 16 2 7 2 5" xfId="8857"/>
    <cellStyle name="표준 16 2 7 2 5 2" xfId="21098"/>
    <cellStyle name="표준 16 2 7 2 6" xfId="13633"/>
    <cellStyle name="표준 16 2 7 3" xfId="1801"/>
    <cellStyle name="표준 16 2 7 3 2" xfId="3473"/>
    <cellStyle name="표준 16 2 7 3 2 2" xfId="8864"/>
    <cellStyle name="표준 16 2 7 3 2 2 2" xfId="21105"/>
    <cellStyle name="표준 16 2 7 3 2 3" xfId="15713"/>
    <cellStyle name="표준 16 2 7 3 3" xfId="5513"/>
    <cellStyle name="표준 16 2 7 3 3 2" xfId="8865"/>
    <cellStyle name="표준 16 2 7 3 3 2 2" xfId="21106"/>
    <cellStyle name="표준 16 2 7 3 3 3" xfId="17753"/>
    <cellStyle name="표준 16 2 7 3 4" xfId="8863"/>
    <cellStyle name="표준 16 2 7 3 4 2" xfId="21104"/>
    <cellStyle name="표준 16 2 7 3 5" xfId="14041"/>
    <cellStyle name="표준 16 2 7 4" xfId="2209"/>
    <cellStyle name="표준 16 2 7 4 2" xfId="3474"/>
    <cellStyle name="표준 16 2 7 4 2 2" xfId="8867"/>
    <cellStyle name="표준 16 2 7 4 2 2 2" xfId="21108"/>
    <cellStyle name="표준 16 2 7 4 2 3" xfId="15714"/>
    <cellStyle name="표준 16 2 7 4 3" xfId="5514"/>
    <cellStyle name="표준 16 2 7 4 3 2" xfId="8868"/>
    <cellStyle name="표준 16 2 7 4 3 2 2" xfId="21109"/>
    <cellStyle name="표준 16 2 7 4 3 3" xfId="17754"/>
    <cellStyle name="표준 16 2 7 4 4" xfId="8866"/>
    <cellStyle name="표준 16 2 7 4 4 2" xfId="21107"/>
    <cellStyle name="표준 16 2 7 4 5" xfId="14449"/>
    <cellStyle name="표준 16 2 7 5" xfId="3470"/>
    <cellStyle name="표준 16 2 7 5 2" xfId="8869"/>
    <cellStyle name="표준 16 2 7 5 2 2" xfId="21110"/>
    <cellStyle name="표준 16 2 7 5 3" xfId="15710"/>
    <cellStyle name="표준 16 2 7 6" xfId="5510"/>
    <cellStyle name="표준 16 2 7 6 2" xfId="8870"/>
    <cellStyle name="표준 16 2 7 6 2 2" xfId="21111"/>
    <cellStyle name="표준 16 2 7 6 3" xfId="17750"/>
    <cellStyle name="표준 16 2 7 7" xfId="8856"/>
    <cellStyle name="표준 16 2 7 7 2" xfId="21097"/>
    <cellStyle name="표준 16 2 7 8" xfId="13225"/>
    <cellStyle name="표준 16 2 8" xfId="1086"/>
    <cellStyle name="표준 16 2 8 2" xfId="1495"/>
    <cellStyle name="표준 16 2 8 2 2" xfId="2719"/>
    <cellStyle name="표준 16 2 8 2 2 2" xfId="3477"/>
    <cellStyle name="표준 16 2 8 2 2 2 2" xfId="8874"/>
    <cellStyle name="표준 16 2 8 2 2 2 2 2" xfId="21115"/>
    <cellStyle name="표준 16 2 8 2 2 2 3" xfId="15717"/>
    <cellStyle name="표준 16 2 8 2 2 3" xfId="5517"/>
    <cellStyle name="표준 16 2 8 2 2 3 2" xfId="8875"/>
    <cellStyle name="표준 16 2 8 2 2 3 2 2" xfId="21116"/>
    <cellStyle name="표준 16 2 8 2 2 3 3" xfId="17757"/>
    <cellStyle name="표준 16 2 8 2 2 4" xfId="8873"/>
    <cellStyle name="표준 16 2 8 2 2 4 2" xfId="21114"/>
    <cellStyle name="표준 16 2 8 2 2 5" xfId="14959"/>
    <cellStyle name="표준 16 2 8 2 3" xfId="3476"/>
    <cellStyle name="표준 16 2 8 2 3 2" xfId="8876"/>
    <cellStyle name="표준 16 2 8 2 3 2 2" xfId="21117"/>
    <cellStyle name="표준 16 2 8 2 3 3" xfId="15716"/>
    <cellStyle name="표준 16 2 8 2 4" xfId="5516"/>
    <cellStyle name="표준 16 2 8 2 4 2" xfId="8877"/>
    <cellStyle name="표준 16 2 8 2 4 2 2" xfId="21118"/>
    <cellStyle name="표준 16 2 8 2 4 3" xfId="17756"/>
    <cellStyle name="표준 16 2 8 2 5" xfId="8872"/>
    <cellStyle name="표준 16 2 8 2 5 2" xfId="21113"/>
    <cellStyle name="표준 16 2 8 2 6" xfId="13735"/>
    <cellStyle name="표준 16 2 8 3" xfId="1903"/>
    <cellStyle name="표준 16 2 8 3 2" xfId="3478"/>
    <cellStyle name="표준 16 2 8 3 2 2" xfId="8879"/>
    <cellStyle name="표준 16 2 8 3 2 2 2" xfId="21120"/>
    <cellStyle name="표준 16 2 8 3 2 3" xfId="15718"/>
    <cellStyle name="표준 16 2 8 3 3" xfId="5518"/>
    <cellStyle name="표준 16 2 8 3 3 2" xfId="8880"/>
    <cellStyle name="표준 16 2 8 3 3 2 2" xfId="21121"/>
    <cellStyle name="표준 16 2 8 3 3 3" xfId="17758"/>
    <cellStyle name="표준 16 2 8 3 4" xfId="8878"/>
    <cellStyle name="표준 16 2 8 3 4 2" xfId="21119"/>
    <cellStyle name="표준 16 2 8 3 5" xfId="14143"/>
    <cellStyle name="표준 16 2 8 4" xfId="2311"/>
    <cellStyle name="표준 16 2 8 4 2" xfId="3479"/>
    <cellStyle name="표준 16 2 8 4 2 2" xfId="8882"/>
    <cellStyle name="표준 16 2 8 4 2 2 2" xfId="21123"/>
    <cellStyle name="표준 16 2 8 4 2 3" xfId="15719"/>
    <cellStyle name="표준 16 2 8 4 3" xfId="5519"/>
    <cellStyle name="표준 16 2 8 4 3 2" xfId="8883"/>
    <cellStyle name="표준 16 2 8 4 3 2 2" xfId="21124"/>
    <cellStyle name="표준 16 2 8 4 3 3" xfId="17759"/>
    <cellStyle name="표준 16 2 8 4 4" xfId="8881"/>
    <cellStyle name="표준 16 2 8 4 4 2" xfId="21122"/>
    <cellStyle name="표준 16 2 8 4 5" xfId="14551"/>
    <cellStyle name="표준 16 2 8 5" xfId="3475"/>
    <cellStyle name="표준 16 2 8 5 2" xfId="8884"/>
    <cellStyle name="표준 16 2 8 5 2 2" xfId="21125"/>
    <cellStyle name="표준 16 2 8 5 3" xfId="15715"/>
    <cellStyle name="표준 16 2 8 6" xfId="5515"/>
    <cellStyle name="표준 16 2 8 6 2" xfId="8885"/>
    <cellStyle name="표준 16 2 8 6 2 2" xfId="21126"/>
    <cellStyle name="표준 16 2 8 6 3" xfId="17755"/>
    <cellStyle name="표준 16 2 8 7" xfId="8871"/>
    <cellStyle name="표준 16 2 8 7 2" xfId="21112"/>
    <cellStyle name="표준 16 2 8 8" xfId="13327"/>
    <cellStyle name="표준 16 2 9" xfId="1189"/>
    <cellStyle name="표준 16 2 9 2" xfId="2413"/>
    <cellStyle name="표준 16 2 9 2 2" xfId="3481"/>
    <cellStyle name="표준 16 2 9 2 2 2" xfId="8888"/>
    <cellStyle name="표준 16 2 9 2 2 2 2" xfId="21129"/>
    <cellStyle name="표준 16 2 9 2 2 3" xfId="15721"/>
    <cellStyle name="표준 16 2 9 2 3" xfId="5521"/>
    <cellStyle name="표준 16 2 9 2 3 2" xfId="8889"/>
    <cellStyle name="표준 16 2 9 2 3 2 2" xfId="21130"/>
    <cellStyle name="표준 16 2 9 2 3 3" xfId="17761"/>
    <cellStyle name="표준 16 2 9 2 4" xfId="8887"/>
    <cellStyle name="표준 16 2 9 2 4 2" xfId="21128"/>
    <cellStyle name="표준 16 2 9 2 5" xfId="14653"/>
    <cellStyle name="표준 16 2 9 3" xfId="3480"/>
    <cellStyle name="표준 16 2 9 3 2" xfId="8890"/>
    <cellStyle name="표준 16 2 9 3 2 2" xfId="21131"/>
    <cellStyle name="표준 16 2 9 3 3" xfId="15720"/>
    <cellStyle name="표준 16 2 9 4" xfId="5520"/>
    <cellStyle name="표준 16 2 9 4 2" xfId="8891"/>
    <cellStyle name="표준 16 2 9 4 2 2" xfId="21132"/>
    <cellStyle name="표준 16 2 9 4 3" xfId="17760"/>
    <cellStyle name="표준 16 2 9 5" xfId="8886"/>
    <cellStyle name="표준 16 2 9 5 2" xfId="21127"/>
    <cellStyle name="표준 16 2 9 6" xfId="13429"/>
    <cellStyle name="표준 16 3" xfId="778"/>
    <cellStyle name="표준 16 3 10" xfId="2007"/>
    <cellStyle name="표준 16 3 10 2" xfId="3483"/>
    <cellStyle name="표준 16 3 10 2 2" xfId="8894"/>
    <cellStyle name="표준 16 3 10 2 2 2" xfId="21135"/>
    <cellStyle name="표준 16 3 10 2 3" xfId="15723"/>
    <cellStyle name="표준 16 3 10 3" xfId="5523"/>
    <cellStyle name="표준 16 3 10 3 2" xfId="8895"/>
    <cellStyle name="표준 16 3 10 3 2 2" xfId="21136"/>
    <cellStyle name="표준 16 3 10 3 3" xfId="17763"/>
    <cellStyle name="표준 16 3 10 4" xfId="8893"/>
    <cellStyle name="표준 16 3 10 4 2" xfId="21134"/>
    <cellStyle name="표준 16 3 10 5" xfId="14247"/>
    <cellStyle name="표준 16 3 11" xfId="3482"/>
    <cellStyle name="표준 16 3 11 2" xfId="8896"/>
    <cellStyle name="표준 16 3 11 2 2" xfId="21137"/>
    <cellStyle name="표준 16 3 11 3" xfId="15722"/>
    <cellStyle name="표준 16 3 12" xfId="5522"/>
    <cellStyle name="표준 16 3 12 2" xfId="8897"/>
    <cellStyle name="표준 16 3 12 2 2" xfId="21138"/>
    <cellStyle name="표준 16 3 12 3" xfId="17762"/>
    <cellStyle name="표준 16 3 13" xfId="8892"/>
    <cellStyle name="표준 16 3 13 2" xfId="21133"/>
    <cellStyle name="표준 16 3 14" xfId="13023"/>
    <cellStyle name="표준 16 3 2" xfId="794"/>
    <cellStyle name="표준 16 3 2 10" xfId="3484"/>
    <cellStyle name="표준 16 3 2 10 2" xfId="8899"/>
    <cellStyle name="표준 16 3 2 10 2 2" xfId="21140"/>
    <cellStyle name="표준 16 3 2 10 3" xfId="15724"/>
    <cellStyle name="표준 16 3 2 11" xfId="5524"/>
    <cellStyle name="표준 16 3 2 11 2" xfId="8900"/>
    <cellStyle name="표준 16 3 2 11 2 2" xfId="21141"/>
    <cellStyle name="표준 16 3 2 11 3" xfId="17764"/>
    <cellStyle name="표준 16 3 2 12" xfId="8898"/>
    <cellStyle name="표준 16 3 2 12 2" xfId="21139"/>
    <cellStyle name="표준 16 3 2 13" xfId="13036"/>
    <cellStyle name="표준 16 3 2 2" xfId="819"/>
    <cellStyle name="표준 16 3 2 2 10" xfId="5525"/>
    <cellStyle name="표준 16 3 2 2 10 2" xfId="8902"/>
    <cellStyle name="표준 16 3 2 2 10 2 2" xfId="21143"/>
    <cellStyle name="표준 16 3 2 2 10 3" xfId="17765"/>
    <cellStyle name="표준 16 3 2 2 11" xfId="8901"/>
    <cellStyle name="표준 16 3 2 2 11 2" xfId="21142"/>
    <cellStyle name="표준 16 3 2 2 12" xfId="13061"/>
    <cellStyle name="표준 16 3 2 2 2" xfId="869"/>
    <cellStyle name="표준 16 3 2 2 2 10" xfId="8903"/>
    <cellStyle name="표준 16 3 2 2 2 10 2" xfId="21144"/>
    <cellStyle name="표준 16 3 2 2 2 11" xfId="13111"/>
    <cellStyle name="표준 16 3 2 2 2 2" xfId="971"/>
    <cellStyle name="표준 16 3 2 2 2 2 2" xfId="1381"/>
    <cellStyle name="표준 16 3 2 2 2 2 2 2" xfId="2605"/>
    <cellStyle name="표준 16 3 2 2 2 2 2 2 2" xfId="3489"/>
    <cellStyle name="표준 16 3 2 2 2 2 2 2 2 2" xfId="8907"/>
    <cellStyle name="표준 16 3 2 2 2 2 2 2 2 2 2" xfId="21148"/>
    <cellStyle name="표준 16 3 2 2 2 2 2 2 2 3" xfId="15729"/>
    <cellStyle name="표준 16 3 2 2 2 2 2 2 3" xfId="5529"/>
    <cellStyle name="표준 16 3 2 2 2 2 2 2 3 2" xfId="8908"/>
    <cellStyle name="표준 16 3 2 2 2 2 2 2 3 2 2" xfId="21149"/>
    <cellStyle name="표준 16 3 2 2 2 2 2 2 3 3" xfId="17769"/>
    <cellStyle name="표준 16 3 2 2 2 2 2 2 4" xfId="8906"/>
    <cellStyle name="표준 16 3 2 2 2 2 2 2 4 2" xfId="21147"/>
    <cellStyle name="표준 16 3 2 2 2 2 2 2 5" xfId="14845"/>
    <cellStyle name="표준 16 3 2 2 2 2 2 3" xfId="3488"/>
    <cellStyle name="표준 16 3 2 2 2 2 2 3 2" xfId="8909"/>
    <cellStyle name="표준 16 3 2 2 2 2 2 3 2 2" xfId="21150"/>
    <cellStyle name="표준 16 3 2 2 2 2 2 3 3" xfId="15728"/>
    <cellStyle name="표준 16 3 2 2 2 2 2 4" xfId="5528"/>
    <cellStyle name="표준 16 3 2 2 2 2 2 4 2" xfId="8910"/>
    <cellStyle name="표준 16 3 2 2 2 2 2 4 2 2" xfId="21151"/>
    <cellStyle name="표준 16 3 2 2 2 2 2 4 3" xfId="17768"/>
    <cellStyle name="표준 16 3 2 2 2 2 2 5" xfId="8905"/>
    <cellStyle name="표준 16 3 2 2 2 2 2 5 2" xfId="21146"/>
    <cellStyle name="표준 16 3 2 2 2 2 2 6" xfId="13621"/>
    <cellStyle name="표준 16 3 2 2 2 2 3" xfId="1789"/>
    <cellStyle name="표준 16 3 2 2 2 2 3 2" xfId="3490"/>
    <cellStyle name="표준 16 3 2 2 2 2 3 2 2" xfId="8912"/>
    <cellStyle name="표준 16 3 2 2 2 2 3 2 2 2" xfId="21153"/>
    <cellStyle name="표준 16 3 2 2 2 2 3 2 3" xfId="15730"/>
    <cellStyle name="표준 16 3 2 2 2 2 3 3" xfId="5530"/>
    <cellStyle name="표준 16 3 2 2 2 2 3 3 2" xfId="8913"/>
    <cellStyle name="표준 16 3 2 2 2 2 3 3 2 2" xfId="21154"/>
    <cellStyle name="표준 16 3 2 2 2 2 3 3 3" xfId="17770"/>
    <cellStyle name="표준 16 3 2 2 2 2 3 4" xfId="8911"/>
    <cellStyle name="표준 16 3 2 2 2 2 3 4 2" xfId="21152"/>
    <cellStyle name="표준 16 3 2 2 2 2 3 5" xfId="14029"/>
    <cellStyle name="표준 16 3 2 2 2 2 4" xfId="2197"/>
    <cellStyle name="표준 16 3 2 2 2 2 4 2" xfId="3491"/>
    <cellStyle name="표준 16 3 2 2 2 2 4 2 2" xfId="8915"/>
    <cellStyle name="표준 16 3 2 2 2 2 4 2 2 2" xfId="21156"/>
    <cellStyle name="표준 16 3 2 2 2 2 4 2 3" xfId="15731"/>
    <cellStyle name="표준 16 3 2 2 2 2 4 3" xfId="5531"/>
    <cellStyle name="표준 16 3 2 2 2 2 4 3 2" xfId="8916"/>
    <cellStyle name="표준 16 3 2 2 2 2 4 3 2 2" xfId="21157"/>
    <cellStyle name="표준 16 3 2 2 2 2 4 3 3" xfId="17771"/>
    <cellStyle name="표준 16 3 2 2 2 2 4 4" xfId="8914"/>
    <cellStyle name="표준 16 3 2 2 2 2 4 4 2" xfId="21155"/>
    <cellStyle name="표준 16 3 2 2 2 2 4 5" xfId="14437"/>
    <cellStyle name="표준 16 3 2 2 2 2 5" xfId="3487"/>
    <cellStyle name="표준 16 3 2 2 2 2 5 2" xfId="8917"/>
    <cellStyle name="표준 16 3 2 2 2 2 5 2 2" xfId="21158"/>
    <cellStyle name="표준 16 3 2 2 2 2 5 3" xfId="15727"/>
    <cellStyle name="표준 16 3 2 2 2 2 6" xfId="5527"/>
    <cellStyle name="표준 16 3 2 2 2 2 6 2" xfId="8918"/>
    <cellStyle name="표준 16 3 2 2 2 2 6 2 2" xfId="21159"/>
    <cellStyle name="표준 16 3 2 2 2 2 6 3" xfId="17767"/>
    <cellStyle name="표준 16 3 2 2 2 2 7" xfId="8904"/>
    <cellStyle name="표준 16 3 2 2 2 2 7 2" xfId="21145"/>
    <cellStyle name="표준 16 3 2 2 2 2 8" xfId="13213"/>
    <cellStyle name="표준 16 3 2 2 2 3" xfId="1073"/>
    <cellStyle name="표준 16 3 2 2 2 3 2" xfId="1483"/>
    <cellStyle name="표준 16 3 2 2 2 3 2 2" xfId="2707"/>
    <cellStyle name="표준 16 3 2 2 2 3 2 2 2" xfId="3494"/>
    <cellStyle name="표준 16 3 2 2 2 3 2 2 2 2" xfId="8922"/>
    <cellStyle name="표준 16 3 2 2 2 3 2 2 2 2 2" xfId="21163"/>
    <cellStyle name="표준 16 3 2 2 2 3 2 2 2 3" xfId="15734"/>
    <cellStyle name="표준 16 3 2 2 2 3 2 2 3" xfId="5534"/>
    <cellStyle name="표준 16 3 2 2 2 3 2 2 3 2" xfId="8923"/>
    <cellStyle name="표준 16 3 2 2 2 3 2 2 3 2 2" xfId="21164"/>
    <cellStyle name="표준 16 3 2 2 2 3 2 2 3 3" xfId="17774"/>
    <cellStyle name="표준 16 3 2 2 2 3 2 2 4" xfId="8921"/>
    <cellStyle name="표준 16 3 2 2 2 3 2 2 4 2" xfId="21162"/>
    <cellStyle name="표준 16 3 2 2 2 3 2 2 5" xfId="14947"/>
    <cellStyle name="표준 16 3 2 2 2 3 2 3" xfId="3493"/>
    <cellStyle name="표준 16 3 2 2 2 3 2 3 2" xfId="8924"/>
    <cellStyle name="표준 16 3 2 2 2 3 2 3 2 2" xfId="21165"/>
    <cellStyle name="표준 16 3 2 2 2 3 2 3 3" xfId="15733"/>
    <cellStyle name="표준 16 3 2 2 2 3 2 4" xfId="5533"/>
    <cellStyle name="표준 16 3 2 2 2 3 2 4 2" xfId="8925"/>
    <cellStyle name="표준 16 3 2 2 2 3 2 4 2 2" xfId="21166"/>
    <cellStyle name="표준 16 3 2 2 2 3 2 4 3" xfId="17773"/>
    <cellStyle name="표준 16 3 2 2 2 3 2 5" xfId="8920"/>
    <cellStyle name="표준 16 3 2 2 2 3 2 5 2" xfId="21161"/>
    <cellStyle name="표준 16 3 2 2 2 3 2 6" xfId="13723"/>
    <cellStyle name="표준 16 3 2 2 2 3 3" xfId="1891"/>
    <cellStyle name="표준 16 3 2 2 2 3 3 2" xfId="3495"/>
    <cellStyle name="표준 16 3 2 2 2 3 3 2 2" xfId="8927"/>
    <cellStyle name="표준 16 3 2 2 2 3 3 2 2 2" xfId="21168"/>
    <cellStyle name="표준 16 3 2 2 2 3 3 2 3" xfId="15735"/>
    <cellStyle name="표준 16 3 2 2 2 3 3 3" xfId="5535"/>
    <cellStyle name="표준 16 3 2 2 2 3 3 3 2" xfId="8928"/>
    <cellStyle name="표준 16 3 2 2 2 3 3 3 2 2" xfId="21169"/>
    <cellStyle name="표준 16 3 2 2 2 3 3 3 3" xfId="17775"/>
    <cellStyle name="표준 16 3 2 2 2 3 3 4" xfId="8926"/>
    <cellStyle name="표준 16 3 2 2 2 3 3 4 2" xfId="21167"/>
    <cellStyle name="표준 16 3 2 2 2 3 3 5" xfId="14131"/>
    <cellStyle name="표준 16 3 2 2 2 3 4" xfId="2299"/>
    <cellStyle name="표준 16 3 2 2 2 3 4 2" xfId="3496"/>
    <cellStyle name="표준 16 3 2 2 2 3 4 2 2" xfId="8930"/>
    <cellStyle name="표준 16 3 2 2 2 3 4 2 2 2" xfId="21171"/>
    <cellStyle name="표준 16 3 2 2 2 3 4 2 3" xfId="15736"/>
    <cellStyle name="표준 16 3 2 2 2 3 4 3" xfId="5536"/>
    <cellStyle name="표준 16 3 2 2 2 3 4 3 2" xfId="8931"/>
    <cellStyle name="표준 16 3 2 2 2 3 4 3 2 2" xfId="21172"/>
    <cellStyle name="표준 16 3 2 2 2 3 4 3 3" xfId="17776"/>
    <cellStyle name="표준 16 3 2 2 2 3 4 4" xfId="8929"/>
    <cellStyle name="표준 16 3 2 2 2 3 4 4 2" xfId="21170"/>
    <cellStyle name="표준 16 3 2 2 2 3 4 5" xfId="14539"/>
    <cellStyle name="표준 16 3 2 2 2 3 5" xfId="3492"/>
    <cellStyle name="표준 16 3 2 2 2 3 5 2" xfId="8932"/>
    <cellStyle name="표준 16 3 2 2 2 3 5 2 2" xfId="21173"/>
    <cellStyle name="표준 16 3 2 2 2 3 5 3" xfId="15732"/>
    <cellStyle name="표준 16 3 2 2 2 3 6" xfId="5532"/>
    <cellStyle name="표준 16 3 2 2 2 3 6 2" xfId="8933"/>
    <cellStyle name="표준 16 3 2 2 2 3 6 2 2" xfId="21174"/>
    <cellStyle name="표준 16 3 2 2 2 3 6 3" xfId="17772"/>
    <cellStyle name="표준 16 3 2 2 2 3 7" xfId="8919"/>
    <cellStyle name="표준 16 3 2 2 2 3 7 2" xfId="21160"/>
    <cellStyle name="표준 16 3 2 2 2 3 8" xfId="13315"/>
    <cellStyle name="표준 16 3 2 2 2 4" xfId="1176"/>
    <cellStyle name="표준 16 3 2 2 2 4 2" xfId="1585"/>
    <cellStyle name="표준 16 3 2 2 2 4 2 2" xfId="2809"/>
    <cellStyle name="표준 16 3 2 2 2 4 2 2 2" xfId="3499"/>
    <cellStyle name="표준 16 3 2 2 2 4 2 2 2 2" xfId="8937"/>
    <cellStyle name="표준 16 3 2 2 2 4 2 2 2 2 2" xfId="21178"/>
    <cellStyle name="표준 16 3 2 2 2 4 2 2 2 3" xfId="15739"/>
    <cellStyle name="표준 16 3 2 2 2 4 2 2 3" xfId="5539"/>
    <cellStyle name="표준 16 3 2 2 2 4 2 2 3 2" xfId="8938"/>
    <cellStyle name="표준 16 3 2 2 2 4 2 2 3 2 2" xfId="21179"/>
    <cellStyle name="표준 16 3 2 2 2 4 2 2 3 3" xfId="17779"/>
    <cellStyle name="표준 16 3 2 2 2 4 2 2 4" xfId="8936"/>
    <cellStyle name="표준 16 3 2 2 2 4 2 2 4 2" xfId="21177"/>
    <cellStyle name="표준 16 3 2 2 2 4 2 2 5" xfId="15049"/>
    <cellStyle name="표준 16 3 2 2 2 4 2 3" xfId="3498"/>
    <cellStyle name="표준 16 3 2 2 2 4 2 3 2" xfId="8939"/>
    <cellStyle name="표준 16 3 2 2 2 4 2 3 2 2" xfId="21180"/>
    <cellStyle name="표준 16 3 2 2 2 4 2 3 3" xfId="15738"/>
    <cellStyle name="표준 16 3 2 2 2 4 2 4" xfId="5538"/>
    <cellStyle name="표준 16 3 2 2 2 4 2 4 2" xfId="8940"/>
    <cellStyle name="표준 16 3 2 2 2 4 2 4 2 2" xfId="21181"/>
    <cellStyle name="표준 16 3 2 2 2 4 2 4 3" xfId="17778"/>
    <cellStyle name="표준 16 3 2 2 2 4 2 5" xfId="8935"/>
    <cellStyle name="표준 16 3 2 2 2 4 2 5 2" xfId="21176"/>
    <cellStyle name="표준 16 3 2 2 2 4 2 6" xfId="13825"/>
    <cellStyle name="표준 16 3 2 2 2 4 3" xfId="1993"/>
    <cellStyle name="표준 16 3 2 2 2 4 3 2" xfId="3500"/>
    <cellStyle name="표준 16 3 2 2 2 4 3 2 2" xfId="8942"/>
    <cellStyle name="표준 16 3 2 2 2 4 3 2 2 2" xfId="21183"/>
    <cellStyle name="표준 16 3 2 2 2 4 3 2 3" xfId="15740"/>
    <cellStyle name="표준 16 3 2 2 2 4 3 3" xfId="5540"/>
    <cellStyle name="표준 16 3 2 2 2 4 3 3 2" xfId="8943"/>
    <cellStyle name="표준 16 3 2 2 2 4 3 3 2 2" xfId="21184"/>
    <cellStyle name="표준 16 3 2 2 2 4 3 3 3" xfId="17780"/>
    <cellStyle name="표준 16 3 2 2 2 4 3 4" xfId="8941"/>
    <cellStyle name="표준 16 3 2 2 2 4 3 4 2" xfId="21182"/>
    <cellStyle name="표준 16 3 2 2 2 4 3 5" xfId="14233"/>
    <cellStyle name="표준 16 3 2 2 2 4 4" xfId="2401"/>
    <cellStyle name="표준 16 3 2 2 2 4 4 2" xfId="3501"/>
    <cellStyle name="표준 16 3 2 2 2 4 4 2 2" xfId="8945"/>
    <cellStyle name="표준 16 3 2 2 2 4 4 2 2 2" xfId="21186"/>
    <cellStyle name="표준 16 3 2 2 2 4 4 2 3" xfId="15741"/>
    <cellStyle name="표준 16 3 2 2 2 4 4 3" xfId="5541"/>
    <cellStyle name="표준 16 3 2 2 2 4 4 3 2" xfId="8946"/>
    <cellStyle name="표준 16 3 2 2 2 4 4 3 2 2" xfId="21187"/>
    <cellStyle name="표준 16 3 2 2 2 4 4 3 3" xfId="17781"/>
    <cellStyle name="표준 16 3 2 2 2 4 4 4" xfId="8944"/>
    <cellStyle name="표준 16 3 2 2 2 4 4 4 2" xfId="21185"/>
    <cellStyle name="표준 16 3 2 2 2 4 4 5" xfId="14641"/>
    <cellStyle name="표준 16 3 2 2 2 4 5" xfId="3497"/>
    <cellStyle name="표준 16 3 2 2 2 4 5 2" xfId="8947"/>
    <cellStyle name="표준 16 3 2 2 2 4 5 2 2" xfId="21188"/>
    <cellStyle name="표준 16 3 2 2 2 4 5 3" xfId="15737"/>
    <cellStyle name="표준 16 3 2 2 2 4 6" xfId="5537"/>
    <cellStyle name="표준 16 3 2 2 2 4 6 2" xfId="8948"/>
    <cellStyle name="표준 16 3 2 2 2 4 6 2 2" xfId="21189"/>
    <cellStyle name="표준 16 3 2 2 2 4 6 3" xfId="17777"/>
    <cellStyle name="표준 16 3 2 2 2 4 7" xfId="8934"/>
    <cellStyle name="표준 16 3 2 2 2 4 7 2" xfId="21175"/>
    <cellStyle name="표준 16 3 2 2 2 4 8" xfId="13417"/>
    <cellStyle name="표준 16 3 2 2 2 5" xfId="1279"/>
    <cellStyle name="표준 16 3 2 2 2 5 2" xfId="2503"/>
    <cellStyle name="표준 16 3 2 2 2 5 2 2" xfId="3503"/>
    <cellStyle name="표준 16 3 2 2 2 5 2 2 2" xfId="8951"/>
    <cellStyle name="표준 16 3 2 2 2 5 2 2 2 2" xfId="21192"/>
    <cellStyle name="표준 16 3 2 2 2 5 2 2 3" xfId="15743"/>
    <cellStyle name="표준 16 3 2 2 2 5 2 3" xfId="5543"/>
    <cellStyle name="표준 16 3 2 2 2 5 2 3 2" xfId="8952"/>
    <cellStyle name="표준 16 3 2 2 2 5 2 3 2 2" xfId="21193"/>
    <cellStyle name="표준 16 3 2 2 2 5 2 3 3" xfId="17783"/>
    <cellStyle name="표준 16 3 2 2 2 5 2 4" xfId="8950"/>
    <cellStyle name="표준 16 3 2 2 2 5 2 4 2" xfId="21191"/>
    <cellStyle name="표준 16 3 2 2 2 5 2 5" xfId="14743"/>
    <cellStyle name="표준 16 3 2 2 2 5 3" xfId="3502"/>
    <cellStyle name="표준 16 3 2 2 2 5 3 2" xfId="8953"/>
    <cellStyle name="표준 16 3 2 2 2 5 3 2 2" xfId="21194"/>
    <cellStyle name="표준 16 3 2 2 2 5 3 3" xfId="15742"/>
    <cellStyle name="표준 16 3 2 2 2 5 4" xfId="5542"/>
    <cellStyle name="표준 16 3 2 2 2 5 4 2" xfId="8954"/>
    <cellStyle name="표준 16 3 2 2 2 5 4 2 2" xfId="21195"/>
    <cellStyle name="표준 16 3 2 2 2 5 4 3" xfId="17782"/>
    <cellStyle name="표준 16 3 2 2 2 5 5" xfId="8949"/>
    <cellStyle name="표준 16 3 2 2 2 5 5 2" xfId="21190"/>
    <cellStyle name="표준 16 3 2 2 2 5 6" xfId="13519"/>
    <cellStyle name="표준 16 3 2 2 2 6" xfId="1687"/>
    <cellStyle name="표준 16 3 2 2 2 6 2" xfId="3504"/>
    <cellStyle name="표준 16 3 2 2 2 6 2 2" xfId="8956"/>
    <cellStyle name="표준 16 3 2 2 2 6 2 2 2" xfId="21197"/>
    <cellStyle name="표준 16 3 2 2 2 6 2 3" xfId="15744"/>
    <cellStyle name="표준 16 3 2 2 2 6 3" xfId="5544"/>
    <cellStyle name="표준 16 3 2 2 2 6 3 2" xfId="8957"/>
    <cellStyle name="표준 16 3 2 2 2 6 3 2 2" xfId="21198"/>
    <cellStyle name="표준 16 3 2 2 2 6 3 3" xfId="17784"/>
    <cellStyle name="표준 16 3 2 2 2 6 4" xfId="8955"/>
    <cellStyle name="표준 16 3 2 2 2 6 4 2" xfId="21196"/>
    <cellStyle name="표준 16 3 2 2 2 6 5" xfId="13927"/>
    <cellStyle name="표준 16 3 2 2 2 7" xfId="2095"/>
    <cellStyle name="표준 16 3 2 2 2 7 2" xfId="3505"/>
    <cellStyle name="표준 16 3 2 2 2 7 2 2" xfId="8959"/>
    <cellStyle name="표준 16 3 2 2 2 7 2 2 2" xfId="21200"/>
    <cellStyle name="표준 16 3 2 2 2 7 2 3" xfId="15745"/>
    <cellStyle name="표준 16 3 2 2 2 7 3" xfId="5545"/>
    <cellStyle name="표준 16 3 2 2 2 7 3 2" xfId="8960"/>
    <cellStyle name="표준 16 3 2 2 2 7 3 2 2" xfId="21201"/>
    <cellStyle name="표준 16 3 2 2 2 7 3 3" xfId="17785"/>
    <cellStyle name="표준 16 3 2 2 2 7 4" xfId="8958"/>
    <cellStyle name="표준 16 3 2 2 2 7 4 2" xfId="21199"/>
    <cellStyle name="표준 16 3 2 2 2 7 5" xfId="14335"/>
    <cellStyle name="표준 16 3 2 2 2 8" xfId="3486"/>
    <cellStyle name="표준 16 3 2 2 2 8 2" xfId="8961"/>
    <cellStyle name="표준 16 3 2 2 2 8 2 2" xfId="21202"/>
    <cellStyle name="표준 16 3 2 2 2 8 3" xfId="15726"/>
    <cellStyle name="표준 16 3 2 2 2 9" xfId="5526"/>
    <cellStyle name="표준 16 3 2 2 2 9 2" xfId="8962"/>
    <cellStyle name="표준 16 3 2 2 2 9 2 2" xfId="21203"/>
    <cellStyle name="표준 16 3 2 2 2 9 3" xfId="17766"/>
    <cellStyle name="표준 16 3 2 2 3" xfId="921"/>
    <cellStyle name="표준 16 3 2 2 3 2" xfId="1331"/>
    <cellStyle name="표준 16 3 2 2 3 2 2" xfId="2555"/>
    <cellStyle name="표준 16 3 2 2 3 2 2 2" xfId="3508"/>
    <cellStyle name="표준 16 3 2 2 3 2 2 2 2" xfId="8966"/>
    <cellStyle name="표준 16 3 2 2 3 2 2 2 2 2" xfId="21207"/>
    <cellStyle name="표준 16 3 2 2 3 2 2 2 3" xfId="15748"/>
    <cellStyle name="표준 16 3 2 2 3 2 2 3" xfId="5548"/>
    <cellStyle name="표준 16 3 2 2 3 2 2 3 2" xfId="8967"/>
    <cellStyle name="표준 16 3 2 2 3 2 2 3 2 2" xfId="21208"/>
    <cellStyle name="표준 16 3 2 2 3 2 2 3 3" xfId="17788"/>
    <cellStyle name="표준 16 3 2 2 3 2 2 4" xfId="8965"/>
    <cellStyle name="표준 16 3 2 2 3 2 2 4 2" xfId="21206"/>
    <cellStyle name="표준 16 3 2 2 3 2 2 5" xfId="14795"/>
    <cellStyle name="표준 16 3 2 2 3 2 3" xfId="3507"/>
    <cellStyle name="표준 16 3 2 2 3 2 3 2" xfId="8968"/>
    <cellStyle name="표준 16 3 2 2 3 2 3 2 2" xfId="21209"/>
    <cellStyle name="표준 16 3 2 2 3 2 3 3" xfId="15747"/>
    <cellStyle name="표준 16 3 2 2 3 2 4" xfId="5547"/>
    <cellStyle name="표준 16 3 2 2 3 2 4 2" xfId="8969"/>
    <cellStyle name="표준 16 3 2 2 3 2 4 2 2" xfId="21210"/>
    <cellStyle name="표준 16 3 2 2 3 2 4 3" xfId="17787"/>
    <cellStyle name="표준 16 3 2 2 3 2 5" xfId="8964"/>
    <cellStyle name="표준 16 3 2 2 3 2 5 2" xfId="21205"/>
    <cellStyle name="표준 16 3 2 2 3 2 6" xfId="13571"/>
    <cellStyle name="표준 16 3 2 2 3 3" xfId="1739"/>
    <cellStyle name="표준 16 3 2 2 3 3 2" xfId="3509"/>
    <cellStyle name="표준 16 3 2 2 3 3 2 2" xfId="8971"/>
    <cellStyle name="표준 16 3 2 2 3 3 2 2 2" xfId="21212"/>
    <cellStyle name="표준 16 3 2 2 3 3 2 3" xfId="15749"/>
    <cellStyle name="표준 16 3 2 2 3 3 3" xfId="5549"/>
    <cellStyle name="표준 16 3 2 2 3 3 3 2" xfId="8972"/>
    <cellStyle name="표준 16 3 2 2 3 3 3 2 2" xfId="21213"/>
    <cellStyle name="표준 16 3 2 2 3 3 3 3" xfId="17789"/>
    <cellStyle name="표준 16 3 2 2 3 3 4" xfId="8970"/>
    <cellStyle name="표준 16 3 2 2 3 3 4 2" xfId="21211"/>
    <cellStyle name="표준 16 3 2 2 3 3 5" xfId="13979"/>
    <cellStyle name="표준 16 3 2 2 3 4" xfId="2147"/>
    <cellStyle name="표준 16 3 2 2 3 4 2" xfId="3510"/>
    <cellStyle name="표준 16 3 2 2 3 4 2 2" xfId="8974"/>
    <cellStyle name="표준 16 3 2 2 3 4 2 2 2" xfId="21215"/>
    <cellStyle name="표준 16 3 2 2 3 4 2 3" xfId="15750"/>
    <cellStyle name="표준 16 3 2 2 3 4 3" xfId="5550"/>
    <cellStyle name="표준 16 3 2 2 3 4 3 2" xfId="8975"/>
    <cellStyle name="표준 16 3 2 2 3 4 3 2 2" xfId="21216"/>
    <cellStyle name="표준 16 3 2 2 3 4 3 3" xfId="17790"/>
    <cellStyle name="표준 16 3 2 2 3 4 4" xfId="8973"/>
    <cellStyle name="표준 16 3 2 2 3 4 4 2" xfId="21214"/>
    <cellStyle name="표준 16 3 2 2 3 4 5" xfId="14387"/>
    <cellStyle name="표준 16 3 2 2 3 5" xfId="3506"/>
    <cellStyle name="표준 16 3 2 2 3 5 2" xfId="8976"/>
    <cellStyle name="표준 16 3 2 2 3 5 2 2" xfId="21217"/>
    <cellStyle name="표준 16 3 2 2 3 5 3" xfId="15746"/>
    <cellStyle name="표준 16 3 2 2 3 6" xfId="5546"/>
    <cellStyle name="표준 16 3 2 2 3 6 2" xfId="8977"/>
    <cellStyle name="표준 16 3 2 2 3 6 2 2" xfId="21218"/>
    <cellStyle name="표준 16 3 2 2 3 6 3" xfId="17786"/>
    <cellStyle name="표준 16 3 2 2 3 7" xfId="8963"/>
    <cellStyle name="표준 16 3 2 2 3 7 2" xfId="21204"/>
    <cellStyle name="표준 16 3 2 2 3 8" xfId="13163"/>
    <cellStyle name="표준 16 3 2 2 4" xfId="1023"/>
    <cellStyle name="표준 16 3 2 2 4 2" xfId="1433"/>
    <cellStyle name="표준 16 3 2 2 4 2 2" xfId="2657"/>
    <cellStyle name="표준 16 3 2 2 4 2 2 2" xfId="3513"/>
    <cellStyle name="표준 16 3 2 2 4 2 2 2 2" xfId="8981"/>
    <cellStyle name="표준 16 3 2 2 4 2 2 2 2 2" xfId="21222"/>
    <cellStyle name="표준 16 3 2 2 4 2 2 2 3" xfId="15753"/>
    <cellStyle name="표준 16 3 2 2 4 2 2 3" xfId="5553"/>
    <cellStyle name="표준 16 3 2 2 4 2 2 3 2" xfId="8982"/>
    <cellStyle name="표준 16 3 2 2 4 2 2 3 2 2" xfId="21223"/>
    <cellStyle name="표준 16 3 2 2 4 2 2 3 3" xfId="17793"/>
    <cellStyle name="표준 16 3 2 2 4 2 2 4" xfId="8980"/>
    <cellStyle name="표준 16 3 2 2 4 2 2 4 2" xfId="21221"/>
    <cellStyle name="표준 16 3 2 2 4 2 2 5" xfId="14897"/>
    <cellStyle name="표준 16 3 2 2 4 2 3" xfId="3512"/>
    <cellStyle name="표준 16 3 2 2 4 2 3 2" xfId="8983"/>
    <cellStyle name="표준 16 3 2 2 4 2 3 2 2" xfId="21224"/>
    <cellStyle name="표준 16 3 2 2 4 2 3 3" xfId="15752"/>
    <cellStyle name="표준 16 3 2 2 4 2 4" xfId="5552"/>
    <cellStyle name="표준 16 3 2 2 4 2 4 2" xfId="8984"/>
    <cellStyle name="표준 16 3 2 2 4 2 4 2 2" xfId="21225"/>
    <cellStyle name="표준 16 3 2 2 4 2 4 3" xfId="17792"/>
    <cellStyle name="표준 16 3 2 2 4 2 5" xfId="8979"/>
    <cellStyle name="표준 16 3 2 2 4 2 5 2" xfId="21220"/>
    <cellStyle name="표준 16 3 2 2 4 2 6" xfId="13673"/>
    <cellStyle name="표준 16 3 2 2 4 3" xfId="1841"/>
    <cellStyle name="표준 16 3 2 2 4 3 2" xfId="3514"/>
    <cellStyle name="표준 16 3 2 2 4 3 2 2" xfId="8986"/>
    <cellStyle name="표준 16 3 2 2 4 3 2 2 2" xfId="21227"/>
    <cellStyle name="표준 16 3 2 2 4 3 2 3" xfId="15754"/>
    <cellStyle name="표준 16 3 2 2 4 3 3" xfId="5554"/>
    <cellStyle name="표준 16 3 2 2 4 3 3 2" xfId="8987"/>
    <cellStyle name="표준 16 3 2 2 4 3 3 2 2" xfId="21228"/>
    <cellStyle name="표준 16 3 2 2 4 3 3 3" xfId="17794"/>
    <cellStyle name="표준 16 3 2 2 4 3 4" xfId="8985"/>
    <cellStyle name="표준 16 3 2 2 4 3 4 2" xfId="21226"/>
    <cellStyle name="표준 16 3 2 2 4 3 5" xfId="14081"/>
    <cellStyle name="표준 16 3 2 2 4 4" xfId="2249"/>
    <cellStyle name="표준 16 3 2 2 4 4 2" xfId="3515"/>
    <cellStyle name="표준 16 3 2 2 4 4 2 2" xfId="8989"/>
    <cellStyle name="표준 16 3 2 2 4 4 2 2 2" xfId="21230"/>
    <cellStyle name="표준 16 3 2 2 4 4 2 3" xfId="15755"/>
    <cellStyle name="표준 16 3 2 2 4 4 3" xfId="5555"/>
    <cellStyle name="표준 16 3 2 2 4 4 3 2" xfId="8990"/>
    <cellStyle name="표준 16 3 2 2 4 4 3 2 2" xfId="21231"/>
    <cellStyle name="표준 16 3 2 2 4 4 3 3" xfId="17795"/>
    <cellStyle name="표준 16 3 2 2 4 4 4" xfId="8988"/>
    <cellStyle name="표준 16 3 2 2 4 4 4 2" xfId="21229"/>
    <cellStyle name="표준 16 3 2 2 4 4 5" xfId="14489"/>
    <cellStyle name="표준 16 3 2 2 4 5" xfId="3511"/>
    <cellStyle name="표준 16 3 2 2 4 5 2" xfId="8991"/>
    <cellStyle name="표준 16 3 2 2 4 5 2 2" xfId="21232"/>
    <cellStyle name="표준 16 3 2 2 4 5 3" xfId="15751"/>
    <cellStyle name="표준 16 3 2 2 4 6" xfId="5551"/>
    <cellStyle name="표준 16 3 2 2 4 6 2" xfId="8992"/>
    <cellStyle name="표준 16 3 2 2 4 6 2 2" xfId="21233"/>
    <cellStyle name="표준 16 3 2 2 4 6 3" xfId="17791"/>
    <cellStyle name="표준 16 3 2 2 4 7" xfId="8978"/>
    <cellStyle name="표준 16 3 2 2 4 7 2" xfId="21219"/>
    <cellStyle name="표준 16 3 2 2 4 8" xfId="13265"/>
    <cellStyle name="표준 16 3 2 2 5" xfId="1126"/>
    <cellStyle name="표준 16 3 2 2 5 2" xfId="1535"/>
    <cellStyle name="표준 16 3 2 2 5 2 2" xfId="2759"/>
    <cellStyle name="표준 16 3 2 2 5 2 2 2" xfId="3518"/>
    <cellStyle name="표준 16 3 2 2 5 2 2 2 2" xfId="8996"/>
    <cellStyle name="표준 16 3 2 2 5 2 2 2 2 2" xfId="21237"/>
    <cellStyle name="표준 16 3 2 2 5 2 2 2 3" xfId="15758"/>
    <cellStyle name="표준 16 3 2 2 5 2 2 3" xfId="5558"/>
    <cellStyle name="표준 16 3 2 2 5 2 2 3 2" xfId="8997"/>
    <cellStyle name="표준 16 3 2 2 5 2 2 3 2 2" xfId="21238"/>
    <cellStyle name="표준 16 3 2 2 5 2 2 3 3" xfId="17798"/>
    <cellStyle name="표준 16 3 2 2 5 2 2 4" xfId="8995"/>
    <cellStyle name="표준 16 3 2 2 5 2 2 4 2" xfId="21236"/>
    <cellStyle name="표준 16 3 2 2 5 2 2 5" xfId="14999"/>
    <cellStyle name="표준 16 3 2 2 5 2 3" xfId="3517"/>
    <cellStyle name="표준 16 3 2 2 5 2 3 2" xfId="8998"/>
    <cellStyle name="표준 16 3 2 2 5 2 3 2 2" xfId="21239"/>
    <cellStyle name="표준 16 3 2 2 5 2 3 3" xfId="15757"/>
    <cellStyle name="표준 16 3 2 2 5 2 4" xfId="5557"/>
    <cellStyle name="표준 16 3 2 2 5 2 4 2" xfId="8999"/>
    <cellStyle name="표준 16 3 2 2 5 2 4 2 2" xfId="21240"/>
    <cellStyle name="표준 16 3 2 2 5 2 4 3" xfId="17797"/>
    <cellStyle name="표준 16 3 2 2 5 2 5" xfId="8994"/>
    <cellStyle name="표준 16 3 2 2 5 2 5 2" xfId="21235"/>
    <cellStyle name="표준 16 3 2 2 5 2 6" xfId="13775"/>
    <cellStyle name="표준 16 3 2 2 5 3" xfId="1943"/>
    <cellStyle name="표준 16 3 2 2 5 3 2" xfId="3519"/>
    <cellStyle name="표준 16 3 2 2 5 3 2 2" xfId="9001"/>
    <cellStyle name="표준 16 3 2 2 5 3 2 2 2" xfId="21242"/>
    <cellStyle name="표준 16 3 2 2 5 3 2 3" xfId="15759"/>
    <cellStyle name="표준 16 3 2 2 5 3 3" xfId="5559"/>
    <cellStyle name="표준 16 3 2 2 5 3 3 2" xfId="9002"/>
    <cellStyle name="표준 16 3 2 2 5 3 3 2 2" xfId="21243"/>
    <cellStyle name="표준 16 3 2 2 5 3 3 3" xfId="17799"/>
    <cellStyle name="표준 16 3 2 2 5 3 4" xfId="9000"/>
    <cellStyle name="표준 16 3 2 2 5 3 4 2" xfId="21241"/>
    <cellStyle name="표준 16 3 2 2 5 3 5" xfId="14183"/>
    <cellStyle name="표준 16 3 2 2 5 4" xfId="2351"/>
    <cellStyle name="표준 16 3 2 2 5 4 2" xfId="3520"/>
    <cellStyle name="표준 16 3 2 2 5 4 2 2" xfId="9004"/>
    <cellStyle name="표준 16 3 2 2 5 4 2 2 2" xfId="21245"/>
    <cellStyle name="표준 16 3 2 2 5 4 2 3" xfId="15760"/>
    <cellStyle name="표준 16 3 2 2 5 4 3" xfId="5560"/>
    <cellStyle name="표준 16 3 2 2 5 4 3 2" xfId="9005"/>
    <cellStyle name="표준 16 3 2 2 5 4 3 2 2" xfId="21246"/>
    <cellStyle name="표준 16 3 2 2 5 4 3 3" xfId="17800"/>
    <cellStyle name="표준 16 3 2 2 5 4 4" xfId="9003"/>
    <cellStyle name="표준 16 3 2 2 5 4 4 2" xfId="21244"/>
    <cellStyle name="표준 16 3 2 2 5 4 5" xfId="14591"/>
    <cellStyle name="표준 16 3 2 2 5 5" xfId="3516"/>
    <cellStyle name="표준 16 3 2 2 5 5 2" xfId="9006"/>
    <cellStyle name="표준 16 3 2 2 5 5 2 2" xfId="21247"/>
    <cellStyle name="표준 16 3 2 2 5 5 3" xfId="15756"/>
    <cellStyle name="표준 16 3 2 2 5 6" xfId="5556"/>
    <cellStyle name="표준 16 3 2 2 5 6 2" xfId="9007"/>
    <cellStyle name="표준 16 3 2 2 5 6 2 2" xfId="21248"/>
    <cellStyle name="표준 16 3 2 2 5 6 3" xfId="17796"/>
    <cellStyle name="표준 16 3 2 2 5 7" xfId="8993"/>
    <cellStyle name="표준 16 3 2 2 5 7 2" xfId="21234"/>
    <cellStyle name="표준 16 3 2 2 5 8" xfId="13367"/>
    <cellStyle name="표준 16 3 2 2 6" xfId="1229"/>
    <cellStyle name="표준 16 3 2 2 6 2" xfId="2453"/>
    <cellStyle name="표준 16 3 2 2 6 2 2" xfId="3522"/>
    <cellStyle name="표준 16 3 2 2 6 2 2 2" xfId="9010"/>
    <cellStyle name="표준 16 3 2 2 6 2 2 2 2" xfId="21251"/>
    <cellStyle name="표준 16 3 2 2 6 2 2 3" xfId="15762"/>
    <cellStyle name="표준 16 3 2 2 6 2 3" xfId="5562"/>
    <cellStyle name="표준 16 3 2 2 6 2 3 2" xfId="9011"/>
    <cellStyle name="표준 16 3 2 2 6 2 3 2 2" xfId="21252"/>
    <cellStyle name="표준 16 3 2 2 6 2 3 3" xfId="17802"/>
    <cellStyle name="표준 16 3 2 2 6 2 4" xfId="9009"/>
    <cellStyle name="표준 16 3 2 2 6 2 4 2" xfId="21250"/>
    <cellStyle name="표준 16 3 2 2 6 2 5" xfId="14693"/>
    <cellStyle name="표준 16 3 2 2 6 3" xfId="3521"/>
    <cellStyle name="표준 16 3 2 2 6 3 2" xfId="9012"/>
    <cellStyle name="표준 16 3 2 2 6 3 2 2" xfId="21253"/>
    <cellStyle name="표준 16 3 2 2 6 3 3" xfId="15761"/>
    <cellStyle name="표준 16 3 2 2 6 4" xfId="5561"/>
    <cellStyle name="표준 16 3 2 2 6 4 2" xfId="9013"/>
    <cellStyle name="표준 16 3 2 2 6 4 2 2" xfId="21254"/>
    <cellStyle name="표준 16 3 2 2 6 4 3" xfId="17801"/>
    <cellStyle name="표준 16 3 2 2 6 5" xfId="9008"/>
    <cellStyle name="표준 16 3 2 2 6 5 2" xfId="21249"/>
    <cellStyle name="표준 16 3 2 2 6 6" xfId="13469"/>
    <cellStyle name="표준 16 3 2 2 7" xfId="1637"/>
    <cellStyle name="표준 16 3 2 2 7 2" xfId="3523"/>
    <cellStyle name="표준 16 3 2 2 7 2 2" xfId="9015"/>
    <cellStyle name="표준 16 3 2 2 7 2 2 2" xfId="21256"/>
    <cellStyle name="표준 16 3 2 2 7 2 3" xfId="15763"/>
    <cellStyle name="표준 16 3 2 2 7 3" xfId="5563"/>
    <cellStyle name="표준 16 3 2 2 7 3 2" xfId="9016"/>
    <cellStyle name="표준 16 3 2 2 7 3 2 2" xfId="21257"/>
    <cellStyle name="표준 16 3 2 2 7 3 3" xfId="17803"/>
    <cellStyle name="표준 16 3 2 2 7 4" xfId="9014"/>
    <cellStyle name="표준 16 3 2 2 7 4 2" xfId="21255"/>
    <cellStyle name="표준 16 3 2 2 7 5" xfId="13877"/>
    <cellStyle name="표준 16 3 2 2 8" xfId="2045"/>
    <cellStyle name="표준 16 3 2 2 8 2" xfId="3524"/>
    <cellStyle name="표준 16 3 2 2 8 2 2" xfId="9018"/>
    <cellStyle name="표준 16 3 2 2 8 2 2 2" xfId="21259"/>
    <cellStyle name="표준 16 3 2 2 8 2 3" xfId="15764"/>
    <cellStyle name="표준 16 3 2 2 8 3" xfId="5564"/>
    <cellStyle name="표준 16 3 2 2 8 3 2" xfId="9019"/>
    <cellStyle name="표준 16 3 2 2 8 3 2 2" xfId="21260"/>
    <cellStyle name="표준 16 3 2 2 8 3 3" xfId="17804"/>
    <cellStyle name="표준 16 3 2 2 8 4" xfId="9017"/>
    <cellStyle name="표준 16 3 2 2 8 4 2" xfId="21258"/>
    <cellStyle name="표준 16 3 2 2 8 5" xfId="14285"/>
    <cellStyle name="표준 16 3 2 2 9" xfId="3485"/>
    <cellStyle name="표준 16 3 2 2 9 2" xfId="9020"/>
    <cellStyle name="표준 16 3 2 2 9 2 2" xfId="21261"/>
    <cellStyle name="표준 16 3 2 2 9 3" xfId="15725"/>
    <cellStyle name="표준 16 3 2 3" xfId="844"/>
    <cellStyle name="표준 16 3 2 3 10" xfId="9021"/>
    <cellStyle name="표준 16 3 2 3 10 2" xfId="21262"/>
    <cellStyle name="표준 16 3 2 3 11" xfId="13086"/>
    <cellStyle name="표준 16 3 2 3 2" xfId="946"/>
    <cellStyle name="표준 16 3 2 3 2 2" xfId="1356"/>
    <cellStyle name="표준 16 3 2 3 2 2 2" xfId="2580"/>
    <cellStyle name="표준 16 3 2 3 2 2 2 2" xfId="3528"/>
    <cellStyle name="표준 16 3 2 3 2 2 2 2 2" xfId="9025"/>
    <cellStyle name="표준 16 3 2 3 2 2 2 2 2 2" xfId="21266"/>
    <cellStyle name="표준 16 3 2 3 2 2 2 2 3" xfId="15768"/>
    <cellStyle name="표준 16 3 2 3 2 2 2 3" xfId="5568"/>
    <cellStyle name="표준 16 3 2 3 2 2 2 3 2" xfId="9026"/>
    <cellStyle name="표준 16 3 2 3 2 2 2 3 2 2" xfId="21267"/>
    <cellStyle name="표준 16 3 2 3 2 2 2 3 3" xfId="17808"/>
    <cellStyle name="표준 16 3 2 3 2 2 2 4" xfId="9024"/>
    <cellStyle name="표준 16 3 2 3 2 2 2 4 2" xfId="21265"/>
    <cellStyle name="표준 16 3 2 3 2 2 2 5" xfId="14820"/>
    <cellStyle name="표준 16 3 2 3 2 2 3" xfId="3527"/>
    <cellStyle name="표준 16 3 2 3 2 2 3 2" xfId="9027"/>
    <cellStyle name="표준 16 3 2 3 2 2 3 2 2" xfId="21268"/>
    <cellStyle name="표준 16 3 2 3 2 2 3 3" xfId="15767"/>
    <cellStyle name="표준 16 3 2 3 2 2 4" xfId="5567"/>
    <cellStyle name="표준 16 3 2 3 2 2 4 2" xfId="9028"/>
    <cellStyle name="표준 16 3 2 3 2 2 4 2 2" xfId="21269"/>
    <cellStyle name="표준 16 3 2 3 2 2 4 3" xfId="17807"/>
    <cellStyle name="표준 16 3 2 3 2 2 5" xfId="9023"/>
    <cellStyle name="표준 16 3 2 3 2 2 5 2" xfId="21264"/>
    <cellStyle name="표준 16 3 2 3 2 2 6" xfId="13596"/>
    <cellStyle name="표준 16 3 2 3 2 3" xfId="1764"/>
    <cellStyle name="표준 16 3 2 3 2 3 2" xfId="3529"/>
    <cellStyle name="표준 16 3 2 3 2 3 2 2" xfId="9030"/>
    <cellStyle name="표준 16 3 2 3 2 3 2 2 2" xfId="21271"/>
    <cellStyle name="표준 16 3 2 3 2 3 2 3" xfId="15769"/>
    <cellStyle name="표준 16 3 2 3 2 3 3" xfId="5569"/>
    <cellStyle name="표준 16 3 2 3 2 3 3 2" xfId="9031"/>
    <cellStyle name="표준 16 3 2 3 2 3 3 2 2" xfId="21272"/>
    <cellStyle name="표준 16 3 2 3 2 3 3 3" xfId="17809"/>
    <cellStyle name="표준 16 3 2 3 2 3 4" xfId="9029"/>
    <cellStyle name="표준 16 3 2 3 2 3 4 2" xfId="21270"/>
    <cellStyle name="표준 16 3 2 3 2 3 5" xfId="14004"/>
    <cellStyle name="표준 16 3 2 3 2 4" xfId="2172"/>
    <cellStyle name="표준 16 3 2 3 2 4 2" xfId="3530"/>
    <cellStyle name="표준 16 3 2 3 2 4 2 2" xfId="9033"/>
    <cellStyle name="표준 16 3 2 3 2 4 2 2 2" xfId="21274"/>
    <cellStyle name="표준 16 3 2 3 2 4 2 3" xfId="15770"/>
    <cellStyle name="표준 16 3 2 3 2 4 3" xfId="5570"/>
    <cellStyle name="표준 16 3 2 3 2 4 3 2" xfId="9034"/>
    <cellStyle name="표준 16 3 2 3 2 4 3 2 2" xfId="21275"/>
    <cellStyle name="표준 16 3 2 3 2 4 3 3" xfId="17810"/>
    <cellStyle name="표준 16 3 2 3 2 4 4" xfId="9032"/>
    <cellStyle name="표준 16 3 2 3 2 4 4 2" xfId="21273"/>
    <cellStyle name="표준 16 3 2 3 2 4 5" xfId="14412"/>
    <cellStyle name="표준 16 3 2 3 2 5" xfId="3526"/>
    <cellStyle name="표준 16 3 2 3 2 5 2" xfId="9035"/>
    <cellStyle name="표준 16 3 2 3 2 5 2 2" xfId="21276"/>
    <cellStyle name="표준 16 3 2 3 2 5 3" xfId="15766"/>
    <cellStyle name="표준 16 3 2 3 2 6" xfId="5566"/>
    <cellStyle name="표준 16 3 2 3 2 6 2" xfId="9036"/>
    <cellStyle name="표준 16 3 2 3 2 6 2 2" xfId="21277"/>
    <cellStyle name="표준 16 3 2 3 2 6 3" xfId="17806"/>
    <cellStyle name="표준 16 3 2 3 2 7" xfId="9022"/>
    <cellStyle name="표준 16 3 2 3 2 7 2" xfId="21263"/>
    <cellStyle name="표준 16 3 2 3 2 8" xfId="13188"/>
    <cellStyle name="표준 16 3 2 3 3" xfId="1048"/>
    <cellStyle name="표준 16 3 2 3 3 2" xfId="1458"/>
    <cellStyle name="표준 16 3 2 3 3 2 2" xfId="2682"/>
    <cellStyle name="표준 16 3 2 3 3 2 2 2" xfId="3533"/>
    <cellStyle name="표준 16 3 2 3 3 2 2 2 2" xfId="9040"/>
    <cellStyle name="표준 16 3 2 3 3 2 2 2 2 2" xfId="21281"/>
    <cellStyle name="표준 16 3 2 3 3 2 2 2 3" xfId="15773"/>
    <cellStyle name="표준 16 3 2 3 3 2 2 3" xfId="5573"/>
    <cellStyle name="표준 16 3 2 3 3 2 2 3 2" xfId="9041"/>
    <cellStyle name="표준 16 3 2 3 3 2 2 3 2 2" xfId="21282"/>
    <cellStyle name="표준 16 3 2 3 3 2 2 3 3" xfId="17813"/>
    <cellStyle name="표준 16 3 2 3 3 2 2 4" xfId="9039"/>
    <cellStyle name="표준 16 3 2 3 3 2 2 4 2" xfId="21280"/>
    <cellStyle name="표준 16 3 2 3 3 2 2 5" xfId="14922"/>
    <cellStyle name="표준 16 3 2 3 3 2 3" xfId="3532"/>
    <cellStyle name="표준 16 3 2 3 3 2 3 2" xfId="9042"/>
    <cellStyle name="표준 16 3 2 3 3 2 3 2 2" xfId="21283"/>
    <cellStyle name="표준 16 3 2 3 3 2 3 3" xfId="15772"/>
    <cellStyle name="표준 16 3 2 3 3 2 4" xfId="5572"/>
    <cellStyle name="표준 16 3 2 3 3 2 4 2" xfId="9043"/>
    <cellStyle name="표준 16 3 2 3 3 2 4 2 2" xfId="21284"/>
    <cellStyle name="표준 16 3 2 3 3 2 4 3" xfId="17812"/>
    <cellStyle name="표준 16 3 2 3 3 2 5" xfId="9038"/>
    <cellStyle name="표준 16 3 2 3 3 2 5 2" xfId="21279"/>
    <cellStyle name="표준 16 3 2 3 3 2 6" xfId="13698"/>
    <cellStyle name="표준 16 3 2 3 3 3" xfId="1866"/>
    <cellStyle name="표준 16 3 2 3 3 3 2" xfId="3534"/>
    <cellStyle name="표준 16 3 2 3 3 3 2 2" xfId="9045"/>
    <cellStyle name="표준 16 3 2 3 3 3 2 2 2" xfId="21286"/>
    <cellStyle name="표준 16 3 2 3 3 3 2 3" xfId="15774"/>
    <cellStyle name="표준 16 3 2 3 3 3 3" xfId="5574"/>
    <cellStyle name="표준 16 3 2 3 3 3 3 2" xfId="9046"/>
    <cellStyle name="표준 16 3 2 3 3 3 3 2 2" xfId="21287"/>
    <cellStyle name="표준 16 3 2 3 3 3 3 3" xfId="17814"/>
    <cellStyle name="표준 16 3 2 3 3 3 4" xfId="9044"/>
    <cellStyle name="표준 16 3 2 3 3 3 4 2" xfId="21285"/>
    <cellStyle name="표준 16 3 2 3 3 3 5" xfId="14106"/>
    <cellStyle name="표준 16 3 2 3 3 4" xfId="2274"/>
    <cellStyle name="표준 16 3 2 3 3 4 2" xfId="3535"/>
    <cellStyle name="표준 16 3 2 3 3 4 2 2" xfId="9048"/>
    <cellStyle name="표준 16 3 2 3 3 4 2 2 2" xfId="21289"/>
    <cellStyle name="표준 16 3 2 3 3 4 2 3" xfId="15775"/>
    <cellStyle name="표준 16 3 2 3 3 4 3" xfId="5575"/>
    <cellStyle name="표준 16 3 2 3 3 4 3 2" xfId="9049"/>
    <cellStyle name="표준 16 3 2 3 3 4 3 2 2" xfId="21290"/>
    <cellStyle name="표준 16 3 2 3 3 4 3 3" xfId="17815"/>
    <cellStyle name="표준 16 3 2 3 3 4 4" xfId="9047"/>
    <cellStyle name="표준 16 3 2 3 3 4 4 2" xfId="21288"/>
    <cellStyle name="표준 16 3 2 3 3 4 5" xfId="14514"/>
    <cellStyle name="표준 16 3 2 3 3 5" xfId="3531"/>
    <cellStyle name="표준 16 3 2 3 3 5 2" xfId="9050"/>
    <cellStyle name="표준 16 3 2 3 3 5 2 2" xfId="21291"/>
    <cellStyle name="표준 16 3 2 3 3 5 3" xfId="15771"/>
    <cellStyle name="표준 16 3 2 3 3 6" xfId="5571"/>
    <cellStyle name="표준 16 3 2 3 3 6 2" xfId="9051"/>
    <cellStyle name="표준 16 3 2 3 3 6 2 2" xfId="21292"/>
    <cellStyle name="표준 16 3 2 3 3 6 3" xfId="17811"/>
    <cellStyle name="표준 16 3 2 3 3 7" xfId="9037"/>
    <cellStyle name="표준 16 3 2 3 3 7 2" xfId="21278"/>
    <cellStyle name="표준 16 3 2 3 3 8" xfId="13290"/>
    <cellStyle name="표준 16 3 2 3 4" xfId="1151"/>
    <cellStyle name="표준 16 3 2 3 4 2" xfId="1560"/>
    <cellStyle name="표준 16 3 2 3 4 2 2" xfId="2784"/>
    <cellStyle name="표준 16 3 2 3 4 2 2 2" xfId="3538"/>
    <cellStyle name="표준 16 3 2 3 4 2 2 2 2" xfId="9055"/>
    <cellStyle name="표준 16 3 2 3 4 2 2 2 2 2" xfId="21296"/>
    <cellStyle name="표준 16 3 2 3 4 2 2 2 3" xfId="15778"/>
    <cellStyle name="표준 16 3 2 3 4 2 2 3" xfId="5578"/>
    <cellStyle name="표준 16 3 2 3 4 2 2 3 2" xfId="9056"/>
    <cellStyle name="표준 16 3 2 3 4 2 2 3 2 2" xfId="21297"/>
    <cellStyle name="표준 16 3 2 3 4 2 2 3 3" xfId="17818"/>
    <cellStyle name="표준 16 3 2 3 4 2 2 4" xfId="9054"/>
    <cellStyle name="표준 16 3 2 3 4 2 2 4 2" xfId="21295"/>
    <cellStyle name="표준 16 3 2 3 4 2 2 5" xfId="15024"/>
    <cellStyle name="표준 16 3 2 3 4 2 3" xfId="3537"/>
    <cellStyle name="표준 16 3 2 3 4 2 3 2" xfId="9057"/>
    <cellStyle name="표준 16 3 2 3 4 2 3 2 2" xfId="21298"/>
    <cellStyle name="표준 16 3 2 3 4 2 3 3" xfId="15777"/>
    <cellStyle name="표준 16 3 2 3 4 2 4" xfId="5577"/>
    <cellStyle name="표준 16 3 2 3 4 2 4 2" xfId="9058"/>
    <cellStyle name="표준 16 3 2 3 4 2 4 2 2" xfId="21299"/>
    <cellStyle name="표준 16 3 2 3 4 2 4 3" xfId="17817"/>
    <cellStyle name="표준 16 3 2 3 4 2 5" xfId="9053"/>
    <cellStyle name="표준 16 3 2 3 4 2 5 2" xfId="21294"/>
    <cellStyle name="표준 16 3 2 3 4 2 6" xfId="13800"/>
    <cellStyle name="표준 16 3 2 3 4 3" xfId="1968"/>
    <cellStyle name="표준 16 3 2 3 4 3 2" xfId="3539"/>
    <cellStyle name="표준 16 3 2 3 4 3 2 2" xfId="9060"/>
    <cellStyle name="표준 16 3 2 3 4 3 2 2 2" xfId="21301"/>
    <cellStyle name="표준 16 3 2 3 4 3 2 3" xfId="15779"/>
    <cellStyle name="표준 16 3 2 3 4 3 3" xfId="5579"/>
    <cellStyle name="표준 16 3 2 3 4 3 3 2" xfId="9061"/>
    <cellStyle name="표준 16 3 2 3 4 3 3 2 2" xfId="21302"/>
    <cellStyle name="표준 16 3 2 3 4 3 3 3" xfId="17819"/>
    <cellStyle name="표준 16 3 2 3 4 3 4" xfId="9059"/>
    <cellStyle name="표준 16 3 2 3 4 3 4 2" xfId="21300"/>
    <cellStyle name="표준 16 3 2 3 4 3 5" xfId="14208"/>
    <cellStyle name="표준 16 3 2 3 4 4" xfId="2376"/>
    <cellStyle name="표준 16 3 2 3 4 4 2" xfId="3540"/>
    <cellStyle name="표준 16 3 2 3 4 4 2 2" xfId="9063"/>
    <cellStyle name="표준 16 3 2 3 4 4 2 2 2" xfId="21304"/>
    <cellStyle name="표준 16 3 2 3 4 4 2 3" xfId="15780"/>
    <cellStyle name="표준 16 3 2 3 4 4 3" xfId="5580"/>
    <cellStyle name="표준 16 3 2 3 4 4 3 2" xfId="9064"/>
    <cellStyle name="표준 16 3 2 3 4 4 3 2 2" xfId="21305"/>
    <cellStyle name="표준 16 3 2 3 4 4 3 3" xfId="17820"/>
    <cellStyle name="표준 16 3 2 3 4 4 4" xfId="9062"/>
    <cellStyle name="표준 16 3 2 3 4 4 4 2" xfId="21303"/>
    <cellStyle name="표준 16 3 2 3 4 4 5" xfId="14616"/>
    <cellStyle name="표준 16 3 2 3 4 5" xfId="3536"/>
    <cellStyle name="표준 16 3 2 3 4 5 2" xfId="9065"/>
    <cellStyle name="표준 16 3 2 3 4 5 2 2" xfId="21306"/>
    <cellStyle name="표준 16 3 2 3 4 5 3" xfId="15776"/>
    <cellStyle name="표준 16 3 2 3 4 6" xfId="5576"/>
    <cellStyle name="표준 16 3 2 3 4 6 2" xfId="9066"/>
    <cellStyle name="표준 16 3 2 3 4 6 2 2" xfId="21307"/>
    <cellStyle name="표준 16 3 2 3 4 6 3" xfId="17816"/>
    <cellStyle name="표준 16 3 2 3 4 7" xfId="9052"/>
    <cellStyle name="표준 16 3 2 3 4 7 2" xfId="21293"/>
    <cellStyle name="표준 16 3 2 3 4 8" xfId="13392"/>
    <cellStyle name="표준 16 3 2 3 5" xfId="1254"/>
    <cellStyle name="표준 16 3 2 3 5 2" xfId="2478"/>
    <cellStyle name="표준 16 3 2 3 5 2 2" xfId="3542"/>
    <cellStyle name="표준 16 3 2 3 5 2 2 2" xfId="9069"/>
    <cellStyle name="표준 16 3 2 3 5 2 2 2 2" xfId="21310"/>
    <cellStyle name="표준 16 3 2 3 5 2 2 3" xfId="15782"/>
    <cellStyle name="표준 16 3 2 3 5 2 3" xfId="5582"/>
    <cellStyle name="표준 16 3 2 3 5 2 3 2" xfId="9070"/>
    <cellStyle name="표준 16 3 2 3 5 2 3 2 2" xfId="21311"/>
    <cellStyle name="표준 16 3 2 3 5 2 3 3" xfId="17822"/>
    <cellStyle name="표준 16 3 2 3 5 2 4" xfId="9068"/>
    <cellStyle name="표준 16 3 2 3 5 2 4 2" xfId="21309"/>
    <cellStyle name="표준 16 3 2 3 5 2 5" xfId="14718"/>
    <cellStyle name="표준 16 3 2 3 5 3" xfId="3541"/>
    <cellStyle name="표준 16 3 2 3 5 3 2" xfId="9071"/>
    <cellStyle name="표준 16 3 2 3 5 3 2 2" xfId="21312"/>
    <cellStyle name="표준 16 3 2 3 5 3 3" xfId="15781"/>
    <cellStyle name="표준 16 3 2 3 5 4" xfId="5581"/>
    <cellStyle name="표준 16 3 2 3 5 4 2" xfId="9072"/>
    <cellStyle name="표준 16 3 2 3 5 4 2 2" xfId="21313"/>
    <cellStyle name="표준 16 3 2 3 5 4 3" xfId="17821"/>
    <cellStyle name="표준 16 3 2 3 5 5" xfId="9067"/>
    <cellStyle name="표준 16 3 2 3 5 5 2" xfId="21308"/>
    <cellStyle name="표준 16 3 2 3 5 6" xfId="13494"/>
    <cellStyle name="표준 16 3 2 3 6" xfId="1662"/>
    <cellStyle name="표준 16 3 2 3 6 2" xfId="3543"/>
    <cellStyle name="표준 16 3 2 3 6 2 2" xfId="9074"/>
    <cellStyle name="표준 16 3 2 3 6 2 2 2" xfId="21315"/>
    <cellStyle name="표준 16 3 2 3 6 2 3" xfId="15783"/>
    <cellStyle name="표준 16 3 2 3 6 3" xfId="5583"/>
    <cellStyle name="표준 16 3 2 3 6 3 2" xfId="9075"/>
    <cellStyle name="표준 16 3 2 3 6 3 2 2" xfId="21316"/>
    <cellStyle name="표준 16 3 2 3 6 3 3" xfId="17823"/>
    <cellStyle name="표준 16 3 2 3 6 4" xfId="9073"/>
    <cellStyle name="표준 16 3 2 3 6 4 2" xfId="21314"/>
    <cellStyle name="표준 16 3 2 3 6 5" xfId="13902"/>
    <cellStyle name="표준 16 3 2 3 7" xfId="2070"/>
    <cellStyle name="표준 16 3 2 3 7 2" xfId="3544"/>
    <cellStyle name="표준 16 3 2 3 7 2 2" xfId="9077"/>
    <cellStyle name="표준 16 3 2 3 7 2 2 2" xfId="21318"/>
    <cellStyle name="표준 16 3 2 3 7 2 3" xfId="15784"/>
    <cellStyle name="표준 16 3 2 3 7 3" xfId="5584"/>
    <cellStyle name="표준 16 3 2 3 7 3 2" xfId="9078"/>
    <cellStyle name="표준 16 3 2 3 7 3 2 2" xfId="21319"/>
    <cellStyle name="표준 16 3 2 3 7 3 3" xfId="17824"/>
    <cellStyle name="표준 16 3 2 3 7 4" xfId="9076"/>
    <cellStyle name="표준 16 3 2 3 7 4 2" xfId="21317"/>
    <cellStyle name="표준 16 3 2 3 7 5" xfId="14310"/>
    <cellStyle name="표준 16 3 2 3 8" xfId="3525"/>
    <cellStyle name="표준 16 3 2 3 8 2" xfId="9079"/>
    <cellStyle name="표준 16 3 2 3 8 2 2" xfId="21320"/>
    <cellStyle name="표준 16 3 2 3 8 3" xfId="15765"/>
    <cellStyle name="표준 16 3 2 3 9" xfId="5565"/>
    <cellStyle name="표준 16 3 2 3 9 2" xfId="9080"/>
    <cellStyle name="표준 16 3 2 3 9 2 2" xfId="21321"/>
    <cellStyle name="표준 16 3 2 3 9 3" xfId="17805"/>
    <cellStyle name="표준 16 3 2 4" xfId="896"/>
    <cellStyle name="표준 16 3 2 4 2" xfId="1306"/>
    <cellStyle name="표준 16 3 2 4 2 2" xfId="2530"/>
    <cellStyle name="표준 16 3 2 4 2 2 2" xfId="3547"/>
    <cellStyle name="표준 16 3 2 4 2 2 2 2" xfId="9084"/>
    <cellStyle name="표준 16 3 2 4 2 2 2 2 2" xfId="21325"/>
    <cellStyle name="표준 16 3 2 4 2 2 2 3" xfId="15787"/>
    <cellStyle name="표준 16 3 2 4 2 2 3" xfId="5587"/>
    <cellStyle name="표준 16 3 2 4 2 2 3 2" xfId="9085"/>
    <cellStyle name="표준 16 3 2 4 2 2 3 2 2" xfId="21326"/>
    <cellStyle name="표준 16 3 2 4 2 2 3 3" xfId="17827"/>
    <cellStyle name="표준 16 3 2 4 2 2 4" xfId="9083"/>
    <cellStyle name="표준 16 3 2 4 2 2 4 2" xfId="21324"/>
    <cellStyle name="표준 16 3 2 4 2 2 5" xfId="14770"/>
    <cellStyle name="표준 16 3 2 4 2 3" xfId="3546"/>
    <cellStyle name="표준 16 3 2 4 2 3 2" xfId="9086"/>
    <cellStyle name="표준 16 3 2 4 2 3 2 2" xfId="21327"/>
    <cellStyle name="표준 16 3 2 4 2 3 3" xfId="15786"/>
    <cellStyle name="표준 16 3 2 4 2 4" xfId="5586"/>
    <cellStyle name="표준 16 3 2 4 2 4 2" xfId="9087"/>
    <cellStyle name="표준 16 3 2 4 2 4 2 2" xfId="21328"/>
    <cellStyle name="표준 16 3 2 4 2 4 3" xfId="17826"/>
    <cellStyle name="표준 16 3 2 4 2 5" xfId="9082"/>
    <cellStyle name="표준 16 3 2 4 2 5 2" xfId="21323"/>
    <cellStyle name="표준 16 3 2 4 2 6" xfId="13546"/>
    <cellStyle name="표준 16 3 2 4 3" xfId="1714"/>
    <cellStyle name="표준 16 3 2 4 3 2" xfId="3548"/>
    <cellStyle name="표준 16 3 2 4 3 2 2" xfId="9089"/>
    <cellStyle name="표준 16 3 2 4 3 2 2 2" xfId="21330"/>
    <cellStyle name="표준 16 3 2 4 3 2 3" xfId="15788"/>
    <cellStyle name="표준 16 3 2 4 3 3" xfId="5588"/>
    <cellStyle name="표준 16 3 2 4 3 3 2" xfId="9090"/>
    <cellStyle name="표준 16 3 2 4 3 3 2 2" xfId="21331"/>
    <cellStyle name="표준 16 3 2 4 3 3 3" xfId="17828"/>
    <cellStyle name="표준 16 3 2 4 3 4" xfId="9088"/>
    <cellStyle name="표준 16 3 2 4 3 4 2" xfId="21329"/>
    <cellStyle name="표준 16 3 2 4 3 5" xfId="13954"/>
    <cellStyle name="표준 16 3 2 4 4" xfId="2122"/>
    <cellStyle name="표준 16 3 2 4 4 2" xfId="3549"/>
    <cellStyle name="표준 16 3 2 4 4 2 2" xfId="9092"/>
    <cellStyle name="표준 16 3 2 4 4 2 2 2" xfId="21333"/>
    <cellStyle name="표준 16 3 2 4 4 2 3" xfId="15789"/>
    <cellStyle name="표준 16 3 2 4 4 3" xfId="5589"/>
    <cellStyle name="표준 16 3 2 4 4 3 2" xfId="9093"/>
    <cellStyle name="표준 16 3 2 4 4 3 2 2" xfId="21334"/>
    <cellStyle name="표준 16 3 2 4 4 3 3" xfId="17829"/>
    <cellStyle name="표준 16 3 2 4 4 4" xfId="9091"/>
    <cellStyle name="표준 16 3 2 4 4 4 2" xfId="21332"/>
    <cellStyle name="표준 16 3 2 4 4 5" xfId="14362"/>
    <cellStyle name="표준 16 3 2 4 5" xfId="3545"/>
    <cellStyle name="표준 16 3 2 4 5 2" xfId="9094"/>
    <cellStyle name="표준 16 3 2 4 5 2 2" xfId="21335"/>
    <cellStyle name="표준 16 3 2 4 5 3" xfId="15785"/>
    <cellStyle name="표준 16 3 2 4 6" xfId="5585"/>
    <cellStyle name="표준 16 3 2 4 6 2" xfId="9095"/>
    <cellStyle name="표준 16 3 2 4 6 2 2" xfId="21336"/>
    <cellStyle name="표준 16 3 2 4 6 3" xfId="17825"/>
    <cellStyle name="표준 16 3 2 4 7" xfId="9081"/>
    <cellStyle name="표준 16 3 2 4 7 2" xfId="21322"/>
    <cellStyle name="표준 16 3 2 4 8" xfId="13138"/>
    <cellStyle name="표준 16 3 2 5" xfId="998"/>
    <cellStyle name="표준 16 3 2 5 2" xfId="1408"/>
    <cellStyle name="표준 16 3 2 5 2 2" xfId="2632"/>
    <cellStyle name="표준 16 3 2 5 2 2 2" xfId="3552"/>
    <cellStyle name="표준 16 3 2 5 2 2 2 2" xfId="9099"/>
    <cellStyle name="표준 16 3 2 5 2 2 2 2 2" xfId="21340"/>
    <cellStyle name="표준 16 3 2 5 2 2 2 3" xfId="15792"/>
    <cellStyle name="표준 16 3 2 5 2 2 3" xfId="5592"/>
    <cellStyle name="표준 16 3 2 5 2 2 3 2" xfId="9100"/>
    <cellStyle name="표준 16 3 2 5 2 2 3 2 2" xfId="21341"/>
    <cellStyle name="표준 16 3 2 5 2 2 3 3" xfId="17832"/>
    <cellStyle name="표준 16 3 2 5 2 2 4" xfId="9098"/>
    <cellStyle name="표준 16 3 2 5 2 2 4 2" xfId="21339"/>
    <cellStyle name="표준 16 3 2 5 2 2 5" xfId="14872"/>
    <cellStyle name="표준 16 3 2 5 2 3" xfId="3551"/>
    <cellStyle name="표준 16 3 2 5 2 3 2" xfId="9101"/>
    <cellStyle name="표준 16 3 2 5 2 3 2 2" xfId="21342"/>
    <cellStyle name="표준 16 3 2 5 2 3 3" xfId="15791"/>
    <cellStyle name="표준 16 3 2 5 2 4" xfId="5591"/>
    <cellStyle name="표준 16 3 2 5 2 4 2" xfId="9102"/>
    <cellStyle name="표준 16 3 2 5 2 4 2 2" xfId="21343"/>
    <cellStyle name="표준 16 3 2 5 2 4 3" xfId="17831"/>
    <cellStyle name="표준 16 3 2 5 2 5" xfId="9097"/>
    <cellStyle name="표준 16 3 2 5 2 5 2" xfId="21338"/>
    <cellStyle name="표준 16 3 2 5 2 6" xfId="13648"/>
    <cellStyle name="표준 16 3 2 5 3" xfId="1816"/>
    <cellStyle name="표준 16 3 2 5 3 2" xfId="3553"/>
    <cellStyle name="표준 16 3 2 5 3 2 2" xfId="9104"/>
    <cellStyle name="표준 16 3 2 5 3 2 2 2" xfId="21345"/>
    <cellStyle name="표준 16 3 2 5 3 2 3" xfId="15793"/>
    <cellStyle name="표준 16 3 2 5 3 3" xfId="5593"/>
    <cellStyle name="표준 16 3 2 5 3 3 2" xfId="9105"/>
    <cellStyle name="표준 16 3 2 5 3 3 2 2" xfId="21346"/>
    <cellStyle name="표준 16 3 2 5 3 3 3" xfId="17833"/>
    <cellStyle name="표준 16 3 2 5 3 4" xfId="9103"/>
    <cellStyle name="표준 16 3 2 5 3 4 2" xfId="21344"/>
    <cellStyle name="표준 16 3 2 5 3 5" xfId="14056"/>
    <cellStyle name="표준 16 3 2 5 4" xfId="2224"/>
    <cellStyle name="표준 16 3 2 5 4 2" xfId="3554"/>
    <cellStyle name="표준 16 3 2 5 4 2 2" xfId="9107"/>
    <cellStyle name="표준 16 3 2 5 4 2 2 2" xfId="21348"/>
    <cellStyle name="표준 16 3 2 5 4 2 3" xfId="15794"/>
    <cellStyle name="표준 16 3 2 5 4 3" xfId="5594"/>
    <cellStyle name="표준 16 3 2 5 4 3 2" xfId="9108"/>
    <cellStyle name="표준 16 3 2 5 4 3 2 2" xfId="21349"/>
    <cellStyle name="표준 16 3 2 5 4 3 3" xfId="17834"/>
    <cellStyle name="표준 16 3 2 5 4 4" xfId="9106"/>
    <cellStyle name="표준 16 3 2 5 4 4 2" xfId="21347"/>
    <cellStyle name="표준 16 3 2 5 4 5" xfId="14464"/>
    <cellStyle name="표준 16 3 2 5 5" xfId="3550"/>
    <cellStyle name="표준 16 3 2 5 5 2" xfId="9109"/>
    <cellStyle name="표준 16 3 2 5 5 2 2" xfId="21350"/>
    <cellStyle name="표준 16 3 2 5 5 3" xfId="15790"/>
    <cellStyle name="표준 16 3 2 5 6" xfId="5590"/>
    <cellStyle name="표준 16 3 2 5 6 2" xfId="9110"/>
    <cellStyle name="표준 16 3 2 5 6 2 2" xfId="21351"/>
    <cellStyle name="표준 16 3 2 5 6 3" xfId="17830"/>
    <cellStyle name="표준 16 3 2 5 7" xfId="9096"/>
    <cellStyle name="표준 16 3 2 5 7 2" xfId="21337"/>
    <cellStyle name="표준 16 3 2 5 8" xfId="13240"/>
    <cellStyle name="표준 16 3 2 6" xfId="1101"/>
    <cellStyle name="표준 16 3 2 6 2" xfId="1510"/>
    <cellStyle name="표준 16 3 2 6 2 2" xfId="2734"/>
    <cellStyle name="표준 16 3 2 6 2 2 2" xfId="3557"/>
    <cellStyle name="표준 16 3 2 6 2 2 2 2" xfId="9114"/>
    <cellStyle name="표준 16 3 2 6 2 2 2 2 2" xfId="21355"/>
    <cellStyle name="표준 16 3 2 6 2 2 2 3" xfId="15797"/>
    <cellStyle name="표준 16 3 2 6 2 2 3" xfId="5597"/>
    <cellStyle name="표준 16 3 2 6 2 2 3 2" xfId="9115"/>
    <cellStyle name="표준 16 3 2 6 2 2 3 2 2" xfId="21356"/>
    <cellStyle name="표준 16 3 2 6 2 2 3 3" xfId="17837"/>
    <cellStyle name="표준 16 3 2 6 2 2 4" xfId="9113"/>
    <cellStyle name="표준 16 3 2 6 2 2 4 2" xfId="21354"/>
    <cellStyle name="표준 16 3 2 6 2 2 5" xfId="14974"/>
    <cellStyle name="표준 16 3 2 6 2 3" xfId="3556"/>
    <cellStyle name="표준 16 3 2 6 2 3 2" xfId="9116"/>
    <cellStyle name="표준 16 3 2 6 2 3 2 2" xfId="21357"/>
    <cellStyle name="표준 16 3 2 6 2 3 3" xfId="15796"/>
    <cellStyle name="표준 16 3 2 6 2 4" xfId="5596"/>
    <cellStyle name="표준 16 3 2 6 2 4 2" xfId="9117"/>
    <cellStyle name="표준 16 3 2 6 2 4 2 2" xfId="21358"/>
    <cellStyle name="표준 16 3 2 6 2 4 3" xfId="17836"/>
    <cellStyle name="표준 16 3 2 6 2 5" xfId="9112"/>
    <cellStyle name="표준 16 3 2 6 2 5 2" xfId="21353"/>
    <cellStyle name="표준 16 3 2 6 2 6" xfId="13750"/>
    <cellStyle name="표준 16 3 2 6 3" xfId="1918"/>
    <cellStyle name="표준 16 3 2 6 3 2" xfId="3558"/>
    <cellStyle name="표준 16 3 2 6 3 2 2" xfId="9119"/>
    <cellStyle name="표준 16 3 2 6 3 2 2 2" xfId="21360"/>
    <cellStyle name="표준 16 3 2 6 3 2 3" xfId="15798"/>
    <cellStyle name="표준 16 3 2 6 3 3" xfId="5598"/>
    <cellStyle name="표준 16 3 2 6 3 3 2" xfId="9120"/>
    <cellStyle name="표준 16 3 2 6 3 3 2 2" xfId="21361"/>
    <cellStyle name="표준 16 3 2 6 3 3 3" xfId="17838"/>
    <cellStyle name="표준 16 3 2 6 3 4" xfId="9118"/>
    <cellStyle name="표준 16 3 2 6 3 4 2" xfId="21359"/>
    <cellStyle name="표준 16 3 2 6 3 5" xfId="14158"/>
    <cellStyle name="표준 16 3 2 6 4" xfId="2326"/>
    <cellStyle name="표준 16 3 2 6 4 2" xfId="3559"/>
    <cellStyle name="표준 16 3 2 6 4 2 2" xfId="9122"/>
    <cellStyle name="표준 16 3 2 6 4 2 2 2" xfId="21363"/>
    <cellStyle name="표준 16 3 2 6 4 2 3" xfId="15799"/>
    <cellStyle name="표준 16 3 2 6 4 3" xfId="5599"/>
    <cellStyle name="표준 16 3 2 6 4 3 2" xfId="9123"/>
    <cellStyle name="표준 16 3 2 6 4 3 2 2" xfId="21364"/>
    <cellStyle name="표준 16 3 2 6 4 3 3" xfId="17839"/>
    <cellStyle name="표준 16 3 2 6 4 4" xfId="9121"/>
    <cellStyle name="표준 16 3 2 6 4 4 2" xfId="21362"/>
    <cellStyle name="표준 16 3 2 6 4 5" xfId="14566"/>
    <cellStyle name="표준 16 3 2 6 5" xfId="3555"/>
    <cellStyle name="표준 16 3 2 6 5 2" xfId="9124"/>
    <cellStyle name="표준 16 3 2 6 5 2 2" xfId="21365"/>
    <cellStyle name="표준 16 3 2 6 5 3" xfId="15795"/>
    <cellStyle name="표준 16 3 2 6 6" xfId="5595"/>
    <cellStyle name="표준 16 3 2 6 6 2" xfId="9125"/>
    <cellStyle name="표준 16 3 2 6 6 2 2" xfId="21366"/>
    <cellStyle name="표준 16 3 2 6 6 3" xfId="17835"/>
    <cellStyle name="표준 16 3 2 6 7" xfId="9111"/>
    <cellStyle name="표준 16 3 2 6 7 2" xfId="21352"/>
    <cellStyle name="표준 16 3 2 6 8" xfId="13342"/>
    <cellStyle name="표준 16 3 2 7" xfId="1204"/>
    <cellStyle name="표준 16 3 2 7 2" xfId="2428"/>
    <cellStyle name="표준 16 3 2 7 2 2" xfId="3561"/>
    <cellStyle name="표준 16 3 2 7 2 2 2" xfId="9128"/>
    <cellStyle name="표준 16 3 2 7 2 2 2 2" xfId="21369"/>
    <cellStyle name="표준 16 3 2 7 2 2 3" xfId="15801"/>
    <cellStyle name="표준 16 3 2 7 2 3" xfId="5601"/>
    <cellStyle name="표준 16 3 2 7 2 3 2" xfId="9129"/>
    <cellStyle name="표준 16 3 2 7 2 3 2 2" xfId="21370"/>
    <cellStyle name="표준 16 3 2 7 2 3 3" xfId="17841"/>
    <cellStyle name="표준 16 3 2 7 2 4" xfId="9127"/>
    <cellStyle name="표준 16 3 2 7 2 4 2" xfId="21368"/>
    <cellStyle name="표준 16 3 2 7 2 5" xfId="14668"/>
    <cellStyle name="표준 16 3 2 7 3" xfId="3560"/>
    <cellStyle name="표준 16 3 2 7 3 2" xfId="9130"/>
    <cellStyle name="표준 16 3 2 7 3 2 2" xfId="21371"/>
    <cellStyle name="표준 16 3 2 7 3 3" xfId="15800"/>
    <cellStyle name="표준 16 3 2 7 4" xfId="5600"/>
    <cellStyle name="표준 16 3 2 7 4 2" xfId="9131"/>
    <cellStyle name="표준 16 3 2 7 4 2 2" xfId="21372"/>
    <cellStyle name="표준 16 3 2 7 4 3" xfId="17840"/>
    <cellStyle name="표준 16 3 2 7 5" xfId="9126"/>
    <cellStyle name="표준 16 3 2 7 5 2" xfId="21367"/>
    <cellStyle name="표준 16 3 2 7 6" xfId="13444"/>
    <cellStyle name="표준 16 3 2 8" xfId="1612"/>
    <cellStyle name="표준 16 3 2 8 2" xfId="3562"/>
    <cellStyle name="표준 16 3 2 8 2 2" xfId="9133"/>
    <cellStyle name="표준 16 3 2 8 2 2 2" xfId="21374"/>
    <cellStyle name="표준 16 3 2 8 2 3" xfId="15802"/>
    <cellStyle name="표준 16 3 2 8 3" xfId="5602"/>
    <cellStyle name="표준 16 3 2 8 3 2" xfId="9134"/>
    <cellStyle name="표준 16 3 2 8 3 2 2" xfId="21375"/>
    <cellStyle name="표준 16 3 2 8 3 3" xfId="17842"/>
    <cellStyle name="표준 16 3 2 8 4" xfId="9132"/>
    <cellStyle name="표준 16 3 2 8 4 2" xfId="21373"/>
    <cellStyle name="표준 16 3 2 8 5" xfId="13852"/>
    <cellStyle name="표준 16 3 2 9" xfId="2020"/>
    <cellStyle name="표준 16 3 2 9 2" xfId="3563"/>
    <cellStyle name="표준 16 3 2 9 2 2" xfId="9136"/>
    <cellStyle name="표준 16 3 2 9 2 2 2" xfId="21377"/>
    <cellStyle name="표준 16 3 2 9 2 3" xfId="15803"/>
    <cellStyle name="표준 16 3 2 9 3" xfId="5603"/>
    <cellStyle name="표준 16 3 2 9 3 2" xfId="9137"/>
    <cellStyle name="표준 16 3 2 9 3 2 2" xfId="21378"/>
    <cellStyle name="표준 16 3 2 9 3 3" xfId="17843"/>
    <cellStyle name="표준 16 3 2 9 4" xfId="9135"/>
    <cellStyle name="표준 16 3 2 9 4 2" xfId="21376"/>
    <cellStyle name="표준 16 3 2 9 5" xfId="14260"/>
    <cellStyle name="표준 16 3 3" xfId="806"/>
    <cellStyle name="표준 16 3 3 10" xfId="5604"/>
    <cellStyle name="표준 16 3 3 10 2" xfId="9139"/>
    <cellStyle name="표준 16 3 3 10 2 2" xfId="21380"/>
    <cellStyle name="표준 16 3 3 10 3" xfId="17844"/>
    <cellStyle name="표준 16 3 3 11" xfId="9138"/>
    <cellStyle name="표준 16 3 3 11 2" xfId="21379"/>
    <cellStyle name="표준 16 3 3 12" xfId="13048"/>
    <cellStyle name="표준 16 3 3 2" xfId="856"/>
    <cellStyle name="표준 16 3 3 2 10" xfId="9140"/>
    <cellStyle name="표준 16 3 3 2 10 2" xfId="21381"/>
    <cellStyle name="표준 16 3 3 2 11" xfId="13098"/>
    <cellStyle name="표준 16 3 3 2 2" xfId="958"/>
    <cellStyle name="표준 16 3 3 2 2 2" xfId="1368"/>
    <cellStyle name="표준 16 3 3 2 2 2 2" xfId="2592"/>
    <cellStyle name="표준 16 3 3 2 2 2 2 2" xfId="3568"/>
    <cellStyle name="표준 16 3 3 2 2 2 2 2 2" xfId="9144"/>
    <cellStyle name="표준 16 3 3 2 2 2 2 2 2 2" xfId="21385"/>
    <cellStyle name="표준 16 3 3 2 2 2 2 2 3" xfId="15808"/>
    <cellStyle name="표준 16 3 3 2 2 2 2 3" xfId="5608"/>
    <cellStyle name="표준 16 3 3 2 2 2 2 3 2" xfId="9145"/>
    <cellStyle name="표준 16 3 3 2 2 2 2 3 2 2" xfId="21386"/>
    <cellStyle name="표준 16 3 3 2 2 2 2 3 3" xfId="17848"/>
    <cellStyle name="표준 16 3 3 2 2 2 2 4" xfId="9143"/>
    <cellStyle name="표준 16 3 3 2 2 2 2 4 2" xfId="21384"/>
    <cellStyle name="표준 16 3 3 2 2 2 2 5" xfId="14832"/>
    <cellStyle name="표준 16 3 3 2 2 2 3" xfId="3567"/>
    <cellStyle name="표준 16 3 3 2 2 2 3 2" xfId="9146"/>
    <cellStyle name="표준 16 3 3 2 2 2 3 2 2" xfId="21387"/>
    <cellStyle name="표준 16 3 3 2 2 2 3 3" xfId="15807"/>
    <cellStyle name="표준 16 3 3 2 2 2 4" xfId="5607"/>
    <cellStyle name="표준 16 3 3 2 2 2 4 2" xfId="9147"/>
    <cellStyle name="표준 16 3 3 2 2 2 4 2 2" xfId="21388"/>
    <cellStyle name="표준 16 3 3 2 2 2 4 3" xfId="17847"/>
    <cellStyle name="표준 16 3 3 2 2 2 5" xfId="9142"/>
    <cellStyle name="표준 16 3 3 2 2 2 5 2" xfId="21383"/>
    <cellStyle name="표준 16 3 3 2 2 2 6" xfId="13608"/>
    <cellStyle name="표준 16 3 3 2 2 3" xfId="1776"/>
    <cellStyle name="표준 16 3 3 2 2 3 2" xfId="3569"/>
    <cellStyle name="표준 16 3 3 2 2 3 2 2" xfId="9149"/>
    <cellStyle name="표준 16 3 3 2 2 3 2 2 2" xfId="21390"/>
    <cellStyle name="표준 16 3 3 2 2 3 2 3" xfId="15809"/>
    <cellStyle name="표준 16 3 3 2 2 3 3" xfId="5609"/>
    <cellStyle name="표준 16 3 3 2 2 3 3 2" xfId="9150"/>
    <cellStyle name="표준 16 3 3 2 2 3 3 2 2" xfId="21391"/>
    <cellStyle name="표준 16 3 3 2 2 3 3 3" xfId="17849"/>
    <cellStyle name="표준 16 3 3 2 2 3 4" xfId="9148"/>
    <cellStyle name="표준 16 3 3 2 2 3 4 2" xfId="21389"/>
    <cellStyle name="표준 16 3 3 2 2 3 5" xfId="14016"/>
    <cellStyle name="표준 16 3 3 2 2 4" xfId="2184"/>
    <cellStyle name="표준 16 3 3 2 2 4 2" xfId="3570"/>
    <cellStyle name="표준 16 3 3 2 2 4 2 2" xfId="9152"/>
    <cellStyle name="표준 16 3 3 2 2 4 2 2 2" xfId="21393"/>
    <cellStyle name="표준 16 3 3 2 2 4 2 3" xfId="15810"/>
    <cellStyle name="표준 16 3 3 2 2 4 3" xfId="5610"/>
    <cellStyle name="표준 16 3 3 2 2 4 3 2" xfId="9153"/>
    <cellStyle name="표준 16 3 3 2 2 4 3 2 2" xfId="21394"/>
    <cellStyle name="표준 16 3 3 2 2 4 3 3" xfId="17850"/>
    <cellStyle name="표준 16 3 3 2 2 4 4" xfId="9151"/>
    <cellStyle name="표준 16 3 3 2 2 4 4 2" xfId="21392"/>
    <cellStyle name="표준 16 3 3 2 2 4 5" xfId="14424"/>
    <cellStyle name="표준 16 3 3 2 2 5" xfId="3566"/>
    <cellStyle name="표준 16 3 3 2 2 5 2" xfId="9154"/>
    <cellStyle name="표준 16 3 3 2 2 5 2 2" xfId="21395"/>
    <cellStyle name="표준 16 3 3 2 2 5 3" xfId="15806"/>
    <cellStyle name="표준 16 3 3 2 2 6" xfId="5606"/>
    <cellStyle name="표준 16 3 3 2 2 6 2" xfId="9155"/>
    <cellStyle name="표준 16 3 3 2 2 6 2 2" xfId="21396"/>
    <cellStyle name="표준 16 3 3 2 2 6 3" xfId="17846"/>
    <cellStyle name="표준 16 3 3 2 2 7" xfId="9141"/>
    <cellStyle name="표준 16 3 3 2 2 7 2" xfId="21382"/>
    <cellStyle name="표준 16 3 3 2 2 8" xfId="13200"/>
    <cellStyle name="표준 16 3 3 2 3" xfId="1060"/>
    <cellStyle name="표준 16 3 3 2 3 2" xfId="1470"/>
    <cellStyle name="표준 16 3 3 2 3 2 2" xfId="2694"/>
    <cellStyle name="표준 16 3 3 2 3 2 2 2" xfId="3573"/>
    <cellStyle name="표준 16 3 3 2 3 2 2 2 2" xfId="9159"/>
    <cellStyle name="표준 16 3 3 2 3 2 2 2 2 2" xfId="21400"/>
    <cellStyle name="표준 16 3 3 2 3 2 2 2 3" xfId="15813"/>
    <cellStyle name="표준 16 3 3 2 3 2 2 3" xfId="5613"/>
    <cellStyle name="표준 16 3 3 2 3 2 2 3 2" xfId="9160"/>
    <cellStyle name="표준 16 3 3 2 3 2 2 3 2 2" xfId="21401"/>
    <cellStyle name="표준 16 3 3 2 3 2 2 3 3" xfId="17853"/>
    <cellStyle name="표준 16 3 3 2 3 2 2 4" xfId="9158"/>
    <cellStyle name="표준 16 3 3 2 3 2 2 4 2" xfId="21399"/>
    <cellStyle name="표준 16 3 3 2 3 2 2 5" xfId="14934"/>
    <cellStyle name="표준 16 3 3 2 3 2 3" xfId="3572"/>
    <cellStyle name="표준 16 3 3 2 3 2 3 2" xfId="9161"/>
    <cellStyle name="표준 16 3 3 2 3 2 3 2 2" xfId="21402"/>
    <cellStyle name="표준 16 3 3 2 3 2 3 3" xfId="15812"/>
    <cellStyle name="표준 16 3 3 2 3 2 4" xfId="5612"/>
    <cellStyle name="표준 16 3 3 2 3 2 4 2" xfId="9162"/>
    <cellStyle name="표준 16 3 3 2 3 2 4 2 2" xfId="21403"/>
    <cellStyle name="표준 16 3 3 2 3 2 4 3" xfId="17852"/>
    <cellStyle name="표준 16 3 3 2 3 2 5" xfId="9157"/>
    <cellStyle name="표준 16 3 3 2 3 2 5 2" xfId="21398"/>
    <cellStyle name="표준 16 3 3 2 3 2 6" xfId="13710"/>
    <cellStyle name="표준 16 3 3 2 3 3" xfId="1878"/>
    <cellStyle name="표준 16 3 3 2 3 3 2" xfId="3574"/>
    <cellStyle name="표준 16 3 3 2 3 3 2 2" xfId="9164"/>
    <cellStyle name="표준 16 3 3 2 3 3 2 2 2" xfId="21405"/>
    <cellStyle name="표준 16 3 3 2 3 3 2 3" xfId="15814"/>
    <cellStyle name="표준 16 3 3 2 3 3 3" xfId="5614"/>
    <cellStyle name="표준 16 3 3 2 3 3 3 2" xfId="9165"/>
    <cellStyle name="표준 16 3 3 2 3 3 3 2 2" xfId="21406"/>
    <cellStyle name="표준 16 3 3 2 3 3 3 3" xfId="17854"/>
    <cellStyle name="표준 16 3 3 2 3 3 4" xfId="9163"/>
    <cellStyle name="표준 16 3 3 2 3 3 4 2" xfId="21404"/>
    <cellStyle name="표준 16 3 3 2 3 3 5" xfId="14118"/>
    <cellStyle name="표준 16 3 3 2 3 4" xfId="2286"/>
    <cellStyle name="표준 16 3 3 2 3 4 2" xfId="3575"/>
    <cellStyle name="표준 16 3 3 2 3 4 2 2" xfId="9167"/>
    <cellStyle name="표준 16 3 3 2 3 4 2 2 2" xfId="21408"/>
    <cellStyle name="표준 16 3 3 2 3 4 2 3" xfId="15815"/>
    <cellStyle name="표준 16 3 3 2 3 4 3" xfId="5615"/>
    <cellStyle name="표준 16 3 3 2 3 4 3 2" xfId="9168"/>
    <cellStyle name="표준 16 3 3 2 3 4 3 2 2" xfId="21409"/>
    <cellStyle name="표준 16 3 3 2 3 4 3 3" xfId="17855"/>
    <cellStyle name="표준 16 3 3 2 3 4 4" xfId="9166"/>
    <cellStyle name="표준 16 3 3 2 3 4 4 2" xfId="21407"/>
    <cellStyle name="표준 16 3 3 2 3 4 5" xfId="14526"/>
    <cellStyle name="표준 16 3 3 2 3 5" xfId="3571"/>
    <cellStyle name="표준 16 3 3 2 3 5 2" xfId="9169"/>
    <cellStyle name="표준 16 3 3 2 3 5 2 2" xfId="21410"/>
    <cellStyle name="표준 16 3 3 2 3 5 3" xfId="15811"/>
    <cellStyle name="표준 16 3 3 2 3 6" xfId="5611"/>
    <cellStyle name="표준 16 3 3 2 3 6 2" xfId="9170"/>
    <cellStyle name="표준 16 3 3 2 3 6 2 2" xfId="21411"/>
    <cellStyle name="표준 16 3 3 2 3 6 3" xfId="17851"/>
    <cellStyle name="표준 16 3 3 2 3 7" xfId="9156"/>
    <cellStyle name="표준 16 3 3 2 3 7 2" xfId="21397"/>
    <cellStyle name="표준 16 3 3 2 3 8" xfId="13302"/>
    <cellStyle name="표준 16 3 3 2 4" xfId="1163"/>
    <cellStyle name="표준 16 3 3 2 4 2" xfId="1572"/>
    <cellStyle name="표준 16 3 3 2 4 2 2" xfId="2796"/>
    <cellStyle name="표준 16 3 3 2 4 2 2 2" xfId="3578"/>
    <cellStyle name="표준 16 3 3 2 4 2 2 2 2" xfId="9174"/>
    <cellStyle name="표준 16 3 3 2 4 2 2 2 2 2" xfId="21415"/>
    <cellStyle name="표준 16 3 3 2 4 2 2 2 3" xfId="15818"/>
    <cellStyle name="표준 16 3 3 2 4 2 2 3" xfId="5618"/>
    <cellStyle name="표준 16 3 3 2 4 2 2 3 2" xfId="9175"/>
    <cellStyle name="표준 16 3 3 2 4 2 2 3 2 2" xfId="21416"/>
    <cellStyle name="표준 16 3 3 2 4 2 2 3 3" xfId="17858"/>
    <cellStyle name="표준 16 3 3 2 4 2 2 4" xfId="9173"/>
    <cellStyle name="표준 16 3 3 2 4 2 2 4 2" xfId="21414"/>
    <cellStyle name="표준 16 3 3 2 4 2 2 5" xfId="15036"/>
    <cellStyle name="표준 16 3 3 2 4 2 3" xfId="3577"/>
    <cellStyle name="표준 16 3 3 2 4 2 3 2" xfId="9176"/>
    <cellStyle name="표준 16 3 3 2 4 2 3 2 2" xfId="21417"/>
    <cellStyle name="표준 16 3 3 2 4 2 3 3" xfId="15817"/>
    <cellStyle name="표준 16 3 3 2 4 2 4" xfId="5617"/>
    <cellStyle name="표준 16 3 3 2 4 2 4 2" xfId="9177"/>
    <cellStyle name="표준 16 3 3 2 4 2 4 2 2" xfId="21418"/>
    <cellStyle name="표준 16 3 3 2 4 2 4 3" xfId="17857"/>
    <cellStyle name="표준 16 3 3 2 4 2 5" xfId="9172"/>
    <cellStyle name="표준 16 3 3 2 4 2 5 2" xfId="21413"/>
    <cellStyle name="표준 16 3 3 2 4 2 6" xfId="13812"/>
    <cellStyle name="표준 16 3 3 2 4 3" xfId="1980"/>
    <cellStyle name="표준 16 3 3 2 4 3 2" xfId="3579"/>
    <cellStyle name="표준 16 3 3 2 4 3 2 2" xfId="9179"/>
    <cellStyle name="표준 16 3 3 2 4 3 2 2 2" xfId="21420"/>
    <cellStyle name="표준 16 3 3 2 4 3 2 3" xfId="15819"/>
    <cellStyle name="표준 16 3 3 2 4 3 3" xfId="5619"/>
    <cellStyle name="표준 16 3 3 2 4 3 3 2" xfId="9180"/>
    <cellStyle name="표준 16 3 3 2 4 3 3 2 2" xfId="21421"/>
    <cellStyle name="표준 16 3 3 2 4 3 3 3" xfId="17859"/>
    <cellStyle name="표준 16 3 3 2 4 3 4" xfId="9178"/>
    <cellStyle name="표준 16 3 3 2 4 3 4 2" xfId="21419"/>
    <cellStyle name="표준 16 3 3 2 4 3 5" xfId="14220"/>
    <cellStyle name="표준 16 3 3 2 4 4" xfId="2388"/>
    <cellStyle name="표준 16 3 3 2 4 4 2" xfId="3580"/>
    <cellStyle name="표준 16 3 3 2 4 4 2 2" xfId="9182"/>
    <cellStyle name="표준 16 3 3 2 4 4 2 2 2" xfId="21423"/>
    <cellStyle name="표준 16 3 3 2 4 4 2 3" xfId="15820"/>
    <cellStyle name="표준 16 3 3 2 4 4 3" xfId="5620"/>
    <cellStyle name="표준 16 3 3 2 4 4 3 2" xfId="9183"/>
    <cellStyle name="표준 16 3 3 2 4 4 3 2 2" xfId="21424"/>
    <cellStyle name="표준 16 3 3 2 4 4 3 3" xfId="17860"/>
    <cellStyle name="표준 16 3 3 2 4 4 4" xfId="9181"/>
    <cellStyle name="표준 16 3 3 2 4 4 4 2" xfId="21422"/>
    <cellStyle name="표준 16 3 3 2 4 4 5" xfId="14628"/>
    <cellStyle name="표준 16 3 3 2 4 5" xfId="3576"/>
    <cellStyle name="표준 16 3 3 2 4 5 2" xfId="9184"/>
    <cellStyle name="표준 16 3 3 2 4 5 2 2" xfId="21425"/>
    <cellStyle name="표준 16 3 3 2 4 5 3" xfId="15816"/>
    <cellStyle name="표준 16 3 3 2 4 6" xfId="5616"/>
    <cellStyle name="표준 16 3 3 2 4 6 2" xfId="9185"/>
    <cellStyle name="표준 16 3 3 2 4 6 2 2" xfId="21426"/>
    <cellStyle name="표준 16 3 3 2 4 6 3" xfId="17856"/>
    <cellStyle name="표준 16 3 3 2 4 7" xfId="9171"/>
    <cellStyle name="표준 16 3 3 2 4 7 2" xfId="21412"/>
    <cellStyle name="표준 16 3 3 2 4 8" xfId="13404"/>
    <cellStyle name="표준 16 3 3 2 5" xfId="1266"/>
    <cellStyle name="표준 16 3 3 2 5 2" xfId="2490"/>
    <cellStyle name="표준 16 3 3 2 5 2 2" xfId="3582"/>
    <cellStyle name="표준 16 3 3 2 5 2 2 2" xfId="9188"/>
    <cellStyle name="표준 16 3 3 2 5 2 2 2 2" xfId="21429"/>
    <cellStyle name="표준 16 3 3 2 5 2 2 3" xfId="15822"/>
    <cellStyle name="표준 16 3 3 2 5 2 3" xfId="5622"/>
    <cellStyle name="표준 16 3 3 2 5 2 3 2" xfId="9189"/>
    <cellStyle name="표준 16 3 3 2 5 2 3 2 2" xfId="21430"/>
    <cellStyle name="표준 16 3 3 2 5 2 3 3" xfId="17862"/>
    <cellStyle name="표준 16 3 3 2 5 2 4" xfId="9187"/>
    <cellStyle name="표준 16 3 3 2 5 2 4 2" xfId="21428"/>
    <cellStyle name="표준 16 3 3 2 5 2 5" xfId="14730"/>
    <cellStyle name="표준 16 3 3 2 5 3" xfId="3581"/>
    <cellStyle name="표준 16 3 3 2 5 3 2" xfId="9190"/>
    <cellStyle name="표준 16 3 3 2 5 3 2 2" xfId="21431"/>
    <cellStyle name="표준 16 3 3 2 5 3 3" xfId="15821"/>
    <cellStyle name="표준 16 3 3 2 5 4" xfId="5621"/>
    <cellStyle name="표준 16 3 3 2 5 4 2" xfId="9191"/>
    <cellStyle name="표준 16 3 3 2 5 4 2 2" xfId="21432"/>
    <cellStyle name="표준 16 3 3 2 5 4 3" xfId="17861"/>
    <cellStyle name="표준 16 3 3 2 5 5" xfId="9186"/>
    <cellStyle name="표준 16 3 3 2 5 5 2" xfId="21427"/>
    <cellStyle name="표준 16 3 3 2 5 6" xfId="13506"/>
    <cellStyle name="표준 16 3 3 2 6" xfId="1674"/>
    <cellStyle name="표준 16 3 3 2 6 2" xfId="3583"/>
    <cellStyle name="표준 16 3 3 2 6 2 2" xfId="9193"/>
    <cellStyle name="표준 16 3 3 2 6 2 2 2" xfId="21434"/>
    <cellStyle name="표준 16 3 3 2 6 2 3" xfId="15823"/>
    <cellStyle name="표준 16 3 3 2 6 3" xfId="5623"/>
    <cellStyle name="표준 16 3 3 2 6 3 2" xfId="9194"/>
    <cellStyle name="표준 16 3 3 2 6 3 2 2" xfId="21435"/>
    <cellStyle name="표준 16 3 3 2 6 3 3" xfId="17863"/>
    <cellStyle name="표준 16 3 3 2 6 4" xfId="9192"/>
    <cellStyle name="표준 16 3 3 2 6 4 2" xfId="21433"/>
    <cellStyle name="표준 16 3 3 2 6 5" xfId="13914"/>
    <cellStyle name="표준 16 3 3 2 7" xfId="2082"/>
    <cellStyle name="표준 16 3 3 2 7 2" xfId="3584"/>
    <cellStyle name="표준 16 3 3 2 7 2 2" xfId="9196"/>
    <cellStyle name="표준 16 3 3 2 7 2 2 2" xfId="21437"/>
    <cellStyle name="표준 16 3 3 2 7 2 3" xfId="15824"/>
    <cellStyle name="표준 16 3 3 2 7 3" xfId="5624"/>
    <cellStyle name="표준 16 3 3 2 7 3 2" xfId="9197"/>
    <cellStyle name="표준 16 3 3 2 7 3 2 2" xfId="21438"/>
    <cellStyle name="표준 16 3 3 2 7 3 3" xfId="17864"/>
    <cellStyle name="표준 16 3 3 2 7 4" xfId="9195"/>
    <cellStyle name="표준 16 3 3 2 7 4 2" xfId="21436"/>
    <cellStyle name="표준 16 3 3 2 7 5" xfId="14322"/>
    <cellStyle name="표준 16 3 3 2 8" xfId="3565"/>
    <cellStyle name="표준 16 3 3 2 8 2" xfId="9198"/>
    <cellStyle name="표준 16 3 3 2 8 2 2" xfId="21439"/>
    <cellStyle name="표준 16 3 3 2 8 3" xfId="15805"/>
    <cellStyle name="표준 16 3 3 2 9" xfId="5605"/>
    <cellStyle name="표준 16 3 3 2 9 2" xfId="9199"/>
    <cellStyle name="표준 16 3 3 2 9 2 2" xfId="21440"/>
    <cellStyle name="표준 16 3 3 2 9 3" xfId="17845"/>
    <cellStyle name="표준 16 3 3 3" xfId="908"/>
    <cellStyle name="표준 16 3 3 3 2" xfId="1318"/>
    <cellStyle name="표준 16 3 3 3 2 2" xfId="2542"/>
    <cellStyle name="표준 16 3 3 3 2 2 2" xfId="3587"/>
    <cellStyle name="표준 16 3 3 3 2 2 2 2" xfId="9203"/>
    <cellStyle name="표준 16 3 3 3 2 2 2 2 2" xfId="21444"/>
    <cellStyle name="표준 16 3 3 3 2 2 2 3" xfId="15827"/>
    <cellStyle name="표준 16 3 3 3 2 2 3" xfId="5627"/>
    <cellStyle name="표준 16 3 3 3 2 2 3 2" xfId="9204"/>
    <cellStyle name="표준 16 3 3 3 2 2 3 2 2" xfId="21445"/>
    <cellStyle name="표준 16 3 3 3 2 2 3 3" xfId="17867"/>
    <cellStyle name="표준 16 3 3 3 2 2 4" xfId="9202"/>
    <cellStyle name="표준 16 3 3 3 2 2 4 2" xfId="21443"/>
    <cellStyle name="표준 16 3 3 3 2 2 5" xfId="14782"/>
    <cellStyle name="표준 16 3 3 3 2 3" xfId="3586"/>
    <cellStyle name="표준 16 3 3 3 2 3 2" xfId="9205"/>
    <cellStyle name="표준 16 3 3 3 2 3 2 2" xfId="21446"/>
    <cellStyle name="표준 16 3 3 3 2 3 3" xfId="15826"/>
    <cellStyle name="표준 16 3 3 3 2 4" xfId="5626"/>
    <cellStyle name="표준 16 3 3 3 2 4 2" xfId="9206"/>
    <cellStyle name="표준 16 3 3 3 2 4 2 2" xfId="21447"/>
    <cellStyle name="표준 16 3 3 3 2 4 3" xfId="17866"/>
    <cellStyle name="표준 16 3 3 3 2 5" xfId="9201"/>
    <cellStyle name="표준 16 3 3 3 2 5 2" xfId="21442"/>
    <cellStyle name="표준 16 3 3 3 2 6" xfId="13558"/>
    <cellStyle name="표준 16 3 3 3 3" xfId="1726"/>
    <cellStyle name="표준 16 3 3 3 3 2" xfId="3588"/>
    <cellStyle name="표준 16 3 3 3 3 2 2" xfId="9208"/>
    <cellStyle name="표준 16 3 3 3 3 2 2 2" xfId="21449"/>
    <cellStyle name="표준 16 3 3 3 3 2 3" xfId="15828"/>
    <cellStyle name="표준 16 3 3 3 3 3" xfId="5628"/>
    <cellStyle name="표준 16 3 3 3 3 3 2" xfId="9209"/>
    <cellStyle name="표준 16 3 3 3 3 3 2 2" xfId="21450"/>
    <cellStyle name="표준 16 3 3 3 3 3 3" xfId="17868"/>
    <cellStyle name="표준 16 3 3 3 3 4" xfId="9207"/>
    <cellStyle name="표준 16 3 3 3 3 4 2" xfId="21448"/>
    <cellStyle name="표준 16 3 3 3 3 5" xfId="13966"/>
    <cellStyle name="표준 16 3 3 3 4" xfId="2134"/>
    <cellStyle name="표준 16 3 3 3 4 2" xfId="3589"/>
    <cellStyle name="표준 16 3 3 3 4 2 2" xfId="9211"/>
    <cellStyle name="표준 16 3 3 3 4 2 2 2" xfId="21452"/>
    <cellStyle name="표준 16 3 3 3 4 2 3" xfId="15829"/>
    <cellStyle name="표준 16 3 3 3 4 3" xfId="5629"/>
    <cellStyle name="표준 16 3 3 3 4 3 2" xfId="9212"/>
    <cellStyle name="표준 16 3 3 3 4 3 2 2" xfId="21453"/>
    <cellStyle name="표준 16 3 3 3 4 3 3" xfId="17869"/>
    <cellStyle name="표준 16 3 3 3 4 4" xfId="9210"/>
    <cellStyle name="표준 16 3 3 3 4 4 2" xfId="21451"/>
    <cellStyle name="표준 16 3 3 3 4 5" xfId="14374"/>
    <cellStyle name="표준 16 3 3 3 5" xfId="3585"/>
    <cellStyle name="표준 16 3 3 3 5 2" xfId="9213"/>
    <cellStyle name="표준 16 3 3 3 5 2 2" xfId="21454"/>
    <cellStyle name="표준 16 3 3 3 5 3" xfId="15825"/>
    <cellStyle name="표준 16 3 3 3 6" xfId="5625"/>
    <cellStyle name="표준 16 3 3 3 6 2" xfId="9214"/>
    <cellStyle name="표준 16 3 3 3 6 2 2" xfId="21455"/>
    <cellStyle name="표준 16 3 3 3 6 3" xfId="17865"/>
    <cellStyle name="표준 16 3 3 3 7" xfId="9200"/>
    <cellStyle name="표준 16 3 3 3 7 2" xfId="21441"/>
    <cellStyle name="표준 16 3 3 3 8" xfId="13150"/>
    <cellStyle name="표준 16 3 3 4" xfId="1010"/>
    <cellStyle name="표준 16 3 3 4 2" xfId="1420"/>
    <cellStyle name="표준 16 3 3 4 2 2" xfId="2644"/>
    <cellStyle name="표준 16 3 3 4 2 2 2" xfId="3592"/>
    <cellStyle name="표준 16 3 3 4 2 2 2 2" xfId="9218"/>
    <cellStyle name="표준 16 3 3 4 2 2 2 2 2" xfId="21459"/>
    <cellStyle name="표준 16 3 3 4 2 2 2 3" xfId="15832"/>
    <cellStyle name="표준 16 3 3 4 2 2 3" xfId="5632"/>
    <cellStyle name="표준 16 3 3 4 2 2 3 2" xfId="9219"/>
    <cellStyle name="표준 16 3 3 4 2 2 3 2 2" xfId="21460"/>
    <cellStyle name="표준 16 3 3 4 2 2 3 3" xfId="17872"/>
    <cellStyle name="표준 16 3 3 4 2 2 4" xfId="9217"/>
    <cellStyle name="표준 16 3 3 4 2 2 4 2" xfId="21458"/>
    <cellStyle name="표준 16 3 3 4 2 2 5" xfId="14884"/>
    <cellStyle name="표준 16 3 3 4 2 3" xfId="3591"/>
    <cellStyle name="표준 16 3 3 4 2 3 2" xfId="9220"/>
    <cellStyle name="표준 16 3 3 4 2 3 2 2" xfId="21461"/>
    <cellStyle name="표준 16 3 3 4 2 3 3" xfId="15831"/>
    <cellStyle name="표준 16 3 3 4 2 4" xfId="5631"/>
    <cellStyle name="표준 16 3 3 4 2 4 2" xfId="9221"/>
    <cellStyle name="표준 16 3 3 4 2 4 2 2" xfId="21462"/>
    <cellStyle name="표준 16 3 3 4 2 4 3" xfId="17871"/>
    <cellStyle name="표준 16 3 3 4 2 5" xfId="9216"/>
    <cellStyle name="표준 16 3 3 4 2 5 2" xfId="21457"/>
    <cellStyle name="표준 16 3 3 4 2 6" xfId="13660"/>
    <cellStyle name="표준 16 3 3 4 3" xfId="1828"/>
    <cellStyle name="표준 16 3 3 4 3 2" xfId="3593"/>
    <cellStyle name="표준 16 3 3 4 3 2 2" xfId="9223"/>
    <cellStyle name="표준 16 3 3 4 3 2 2 2" xfId="21464"/>
    <cellStyle name="표준 16 3 3 4 3 2 3" xfId="15833"/>
    <cellStyle name="표준 16 3 3 4 3 3" xfId="5633"/>
    <cellStyle name="표준 16 3 3 4 3 3 2" xfId="9224"/>
    <cellStyle name="표준 16 3 3 4 3 3 2 2" xfId="21465"/>
    <cellStyle name="표준 16 3 3 4 3 3 3" xfId="17873"/>
    <cellStyle name="표준 16 3 3 4 3 4" xfId="9222"/>
    <cellStyle name="표준 16 3 3 4 3 4 2" xfId="21463"/>
    <cellStyle name="표준 16 3 3 4 3 5" xfId="14068"/>
    <cellStyle name="표준 16 3 3 4 4" xfId="2236"/>
    <cellStyle name="표준 16 3 3 4 4 2" xfId="3594"/>
    <cellStyle name="표준 16 3 3 4 4 2 2" xfId="9226"/>
    <cellStyle name="표준 16 3 3 4 4 2 2 2" xfId="21467"/>
    <cellStyle name="표준 16 3 3 4 4 2 3" xfId="15834"/>
    <cellStyle name="표준 16 3 3 4 4 3" xfId="5634"/>
    <cellStyle name="표준 16 3 3 4 4 3 2" xfId="9227"/>
    <cellStyle name="표준 16 3 3 4 4 3 2 2" xfId="21468"/>
    <cellStyle name="표준 16 3 3 4 4 3 3" xfId="17874"/>
    <cellStyle name="표준 16 3 3 4 4 4" xfId="9225"/>
    <cellStyle name="표준 16 3 3 4 4 4 2" xfId="21466"/>
    <cellStyle name="표준 16 3 3 4 4 5" xfId="14476"/>
    <cellStyle name="표준 16 3 3 4 5" xfId="3590"/>
    <cellStyle name="표준 16 3 3 4 5 2" xfId="9228"/>
    <cellStyle name="표준 16 3 3 4 5 2 2" xfId="21469"/>
    <cellStyle name="표준 16 3 3 4 5 3" xfId="15830"/>
    <cellStyle name="표준 16 3 3 4 6" xfId="5630"/>
    <cellStyle name="표준 16 3 3 4 6 2" xfId="9229"/>
    <cellStyle name="표준 16 3 3 4 6 2 2" xfId="21470"/>
    <cellStyle name="표준 16 3 3 4 6 3" xfId="17870"/>
    <cellStyle name="표준 16 3 3 4 7" xfId="9215"/>
    <cellStyle name="표준 16 3 3 4 7 2" xfId="21456"/>
    <cellStyle name="표준 16 3 3 4 8" xfId="13252"/>
    <cellStyle name="표준 16 3 3 5" xfId="1113"/>
    <cellStyle name="표준 16 3 3 5 2" xfId="1522"/>
    <cellStyle name="표준 16 3 3 5 2 2" xfId="2746"/>
    <cellStyle name="표준 16 3 3 5 2 2 2" xfId="3597"/>
    <cellStyle name="표준 16 3 3 5 2 2 2 2" xfId="9233"/>
    <cellStyle name="표준 16 3 3 5 2 2 2 2 2" xfId="21474"/>
    <cellStyle name="표준 16 3 3 5 2 2 2 3" xfId="15837"/>
    <cellStyle name="표준 16 3 3 5 2 2 3" xfId="5637"/>
    <cellStyle name="표준 16 3 3 5 2 2 3 2" xfId="9234"/>
    <cellStyle name="표준 16 3 3 5 2 2 3 2 2" xfId="21475"/>
    <cellStyle name="표준 16 3 3 5 2 2 3 3" xfId="17877"/>
    <cellStyle name="표준 16 3 3 5 2 2 4" xfId="9232"/>
    <cellStyle name="표준 16 3 3 5 2 2 4 2" xfId="21473"/>
    <cellStyle name="표준 16 3 3 5 2 2 5" xfId="14986"/>
    <cellStyle name="표준 16 3 3 5 2 3" xfId="3596"/>
    <cellStyle name="표준 16 3 3 5 2 3 2" xfId="9235"/>
    <cellStyle name="표준 16 3 3 5 2 3 2 2" xfId="21476"/>
    <cellStyle name="표준 16 3 3 5 2 3 3" xfId="15836"/>
    <cellStyle name="표준 16 3 3 5 2 4" xfId="5636"/>
    <cellStyle name="표준 16 3 3 5 2 4 2" xfId="9236"/>
    <cellStyle name="표준 16 3 3 5 2 4 2 2" xfId="21477"/>
    <cellStyle name="표준 16 3 3 5 2 4 3" xfId="17876"/>
    <cellStyle name="표준 16 3 3 5 2 5" xfId="9231"/>
    <cellStyle name="표준 16 3 3 5 2 5 2" xfId="21472"/>
    <cellStyle name="표준 16 3 3 5 2 6" xfId="13762"/>
    <cellStyle name="표준 16 3 3 5 3" xfId="1930"/>
    <cellStyle name="표준 16 3 3 5 3 2" xfId="3598"/>
    <cellStyle name="표준 16 3 3 5 3 2 2" xfId="9238"/>
    <cellStyle name="표준 16 3 3 5 3 2 2 2" xfId="21479"/>
    <cellStyle name="표준 16 3 3 5 3 2 3" xfId="15838"/>
    <cellStyle name="표준 16 3 3 5 3 3" xfId="5638"/>
    <cellStyle name="표준 16 3 3 5 3 3 2" xfId="9239"/>
    <cellStyle name="표준 16 3 3 5 3 3 2 2" xfId="21480"/>
    <cellStyle name="표준 16 3 3 5 3 3 3" xfId="17878"/>
    <cellStyle name="표준 16 3 3 5 3 4" xfId="9237"/>
    <cellStyle name="표준 16 3 3 5 3 4 2" xfId="21478"/>
    <cellStyle name="표준 16 3 3 5 3 5" xfId="14170"/>
    <cellStyle name="표준 16 3 3 5 4" xfId="2338"/>
    <cellStyle name="표준 16 3 3 5 4 2" xfId="3599"/>
    <cellStyle name="표준 16 3 3 5 4 2 2" xfId="9241"/>
    <cellStyle name="표준 16 3 3 5 4 2 2 2" xfId="21482"/>
    <cellStyle name="표준 16 3 3 5 4 2 3" xfId="15839"/>
    <cellStyle name="표준 16 3 3 5 4 3" xfId="5639"/>
    <cellStyle name="표준 16 3 3 5 4 3 2" xfId="9242"/>
    <cellStyle name="표준 16 3 3 5 4 3 2 2" xfId="21483"/>
    <cellStyle name="표준 16 3 3 5 4 3 3" xfId="17879"/>
    <cellStyle name="표준 16 3 3 5 4 4" xfId="9240"/>
    <cellStyle name="표준 16 3 3 5 4 4 2" xfId="21481"/>
    <cellStyle name="표준 16 3 3 5 4 5" xfId="14578"/>
    <cellStyle name="표준 16 3 3 5 5" xfId="3595"/>
    <cellStyle name="표준 16 3 3 5 5 2" xfId="9243"/>
    <cellStyle name="표준 16 3 3 5 5 2 2" xfId="21484"/>
    <cellStyle name="표준 16 3 3 5 5 3" xfId="15835"/>
    <cellStyle name="표준 16 3 3 5 6" xfId="5635"/>
    <cellStyle name="표준 16 3 3 5 6 2" xfId="9244"/>
    <cellStyle name="표준 16 3 3 5 6 2 2" xfId="21485"/>
    <cellStyle name="표준 16 3 3 5 6 3" xfId="17875"/>
    <cellStyle name="표준 16 3 3 5 7" xfId="9230"/>
    <cellStyle name="표준 16 3 3 5 7 2" xfId="21471"/>
    <cellStyle name="표준 16 3 3 5 8" xfId="13354"/>
    <cellStyle name="표준 16 3 3 6" xfId="1216"/>
    <cellStyle name="표준 16 3 3 6 2" xfId="2440"/>
    <cellStyle name="표준 16 3 3 6 2 2" xfId="3601"/>
    <cellStyle name="표준 16 3 3 6 2 2 2" xfId="9247"/>
    <cellStyle name="표준 16 3 3 6 2 2 2 2" xfId="21488"/>
    <cellStyle name="표준 16 3 3 6 2 2 3" xfId="15841"/>
    <cellStyle name="표준 16 3 3 6 2 3" xfId="5641"/>
    <cellStyle name="표준 16 3 3 6 2 3 2" xfId="9248"/>
    <cellStyle name="표준 16 3 3 6 2 3 2 2" xfId="21489"/>
    <cellStyle name="표준 16 3 3 6 2 3 3" xfId="17881"/>
    <cellStyle name="표준 16 3 3 6 2 4" xfId="9246"/>
    <cellStyle name="표준 16 3 3 6 2 4 2" xfId="21487"/>
    <cellStyle name="표준 16 3 3 6 2 5" xfId="14680"/>
    <cellStyle name="표준 16 3 3 6 3" xfId="3600"/>
    <cellStyle name="표준 16 3 3 6 3 2" xfId="9249"/>
    <cellStyle name="표준 16 3 3 6 3 2 2" xfId="21490"/>
    <cellStyle name="표준 16 3 3 6 3 3" xfId="15840"/>
    <cellStyle name="표준 16 3 3 6 4" xfId="5640"/>
    <cellStyle name="표준 16 3 3 6 4 2" xfId="9250"/>
    <cellStyle name="표준 16 3 3 6 4 2 2" xfId="21491"/>
    <cellStyle name="표준 16 3 3 6 4 3" xfId="17880"/>
    <cellStyle name="표준 16 3 3 6 5" xfId="9245"/>
    <cellStyle name="표준 16 3 3 6 5 2" xfId="21486"/>
    <cellStyle name="표준 16 3 3 6 6" xfId="13456"/>
    <cellStyle name="표준 16 3 3 7" xfId="1624"/>
    <cellStyle name="표준 16 3 3 7 2" xfId="3602"/>
    <cellStyle name="표준 16 3 3 7 2 2" xfId="9252"/>
    <cellStyle name="표준 16 3 3 7 2 2 2" xfId="21493"/>
    <cellStyle name="표준 16 3 3 7 2 3" xfId="15842"/>
    <cellStyle name="표준 16 3 3 7 3" xfId="5642"/>
    <cellStyle name="표준 16 3 3 7 3 2" xfId="9253"/>
    <cellStyle name="표준 16 3 3 7 3 2 2" xfId="21494"/>
    <cellStyle name="표준 16 3 3 7 3 3" xfId="17882"/>
    <cellStyle name="표준 16 3 3 7 4" xfId="9251"/>
    <cellStyle name="표준 16 3 3 7 4 2" xfId="21492"/>
    <cellStyle name="표준 16 3 3 7 5" xfId="13864"/>
    <cellStyle name="표준 16 3 3 8" xfId="2032"/>
    <cellStyle name="표준 16 3 3 8 2" xfId="3603"/>
    <cellStyle name="표준 16 3 3 8 2 2" xfId="9255"/>
    <cellStyle name="표준 16 3 3 8 2 2 2" xfId="21496"/>
    <cellStyle name="표준 16 3 3 8 2 3" xfId="15843"/>
    <cellStyle name="표준 16 3 3 8 3" xfId="5643"/>
    <cellStyle name="표준 16 3 3 8 3 2" xfId="9256"/>
    <cellStyle name="표준 16 3 3 8 3 2 2" xfId="21497"/>
    <cellStyle name="표준 16 3 3 8 3 3" xfId="17883"/>
    <cellStyle name="표준 16 3 3 8 4" xfId="9254"/>
    <cellStyle name="표준 16 3 3 8 4 2" xfId="21495"/>
    <cellStyle name="표준 16 3 3 8 5" xfId="14272"/>
    <cellStyle name="표준 16 3 3 9" xfId="3564"/>
    <cellStyle name="표준 16 3 3 9 2" xfId="9257"/>
    <cellStyle name="표준 16 3 3 9 2 2" xfId="21498"/>
    <cellStyle name="표준 16 3 3 9 3" xfId="15804"/>
    <cellStyle name="표준 16 3 4" xfId="831"/>
    <cellStyle name="표준 16 3 4 10" xfId="9258"/>
    <cellStyle name="표준 16 3 4 10 2" xfId="21499"/>
    <cellStyle name="표준 16 3 4 11" xfId="13073"/>
    <cellStyle name="표준 16 3 4 2" xfId="933"/>
    <cellStyle name="표준 16 3 4 2 2" xfId="1343"/>
    <cellStyle name="표준 16 3 4 2 2 2" xfId="2567"/>
    <cellStyle name="표준 16 3 4 2 2 2 2" xfId="3607"/>
    <cellStyle name="표준 16 3 4 2 2 2 2 2" xfId="9262"/>
    <cellStyle name="표준 16 3 4 2 2 2 2 2 2" xfId="21503"/>
    <cellStyle name="표준 16 3 4 2 2 2 2 3" xfId="15847"/>
    <cellStyle name="표준 16 3 4 2 2 2 3" xfId="5647"/>
    <cellStyle name="표준 16 3 4 2 2 2 3 2" xfId="9263"/>
    <cellStyle name="표준 16 3 4 2 2 2 3 2 2" xfId="21504"/>
    <cellStyle name="표준 16 3 4 2 2 2 3 3" xfId="17887"/>
    <cellStyle name="표준 16 3 4 2 2 2 4" xfId="9261"/>
    <cellStyle name="표준 16 3 4 2 2 2 4 2" xfId="21502"/>
    <cellStyle name="표준 16 3 4 2 2 2 5" xfId="14807"/>
    <cellStyle name="표준 16 3 4 2 2 3" xfId="3606"/>
    <cellStyle name="표준 16 3 4 2 2 3 2" xfId="9264"/>
    <cellStyle name="표준 16 3 4 2 2 3 2 2" xfId="21505"/>
    <cellStyle name="표준 16 3 4 2 2 3 3" xfId="15846"/>
    <cellStyle name="표준 16 3 4 2 2 4" xfId="5646"/>
    <cellStyle name="표준 16 3 4 2 2 4 2" xfId="9265"/>
    <cellStyle name="표준 16 3 4 2 2 4 2 2" xfId="21506"/>
    <cellStyle name="표준 16 3 4 2 2 4 3" xfId="17886"/>
    <cellStyle name="표준 16 3 4 2 2 5" xfId="9260"/>
    <cellStyle name="표준 16 3 4 2 2 5 2" xfId="21501"/>
    <cellStyle name="표준 16 3 4 2 2 6" xfId="13583"/>
    <cellStyle name="표준 16 3 4 2 3" xfId="1751"/>
    <cellStyle name="표준 16 3 4 2 3 2" xfId="3608"/>
    <cellStyle name="표준 16 3 4 2 3 2 2" xfId="9267"/>
    <cellStyle name="표준 16 3 4 2 3 2 2 2" xfId="21508"/>
    <cellStyle name="표준 16 3 4 2 3 2 3" xfId="15848"/>
    <cellStyle name="표준 16 3 4 2 3 3" xfId="5648"/>
    <cellStyle name="표준 16 3 4 2 3 3 2" xfId="9268"/>
    <cellStyle name="표준 16 3 4 2 3 3 2 2" xfId="21509"/>
    <cellStyle name="표준 16 3 4 2 3 3 3" xfId="17888"/>
    <cellStyle name="표준 16 3 4 2 3 4" xfId="9266"/>
    <cellStyle name="표준 16 3 4 2 3 4 2" xfId="21507"/>
    <cellStyle name="표준 16 3 4 2 3 5" xfId="13991"/>
    <cellStyle name="표준 16 3 4 2 4" xfId="2159"/>
    <cellStyle name="표준 16 3 4 2 4 2" xfId="3609"/>
    <cellStyle name="표준 16 3 4 2 4 2 2" xfId="9270"/>
    <cellStyle name="표준 16 3 4 2 4 2 2 2" xfId="21511"/>
    <cellStyle name="표준 16 3 4 2 4 2 3" xfId="15849"/>
    <cellStyle name="표준 16 3 4 2 4 3" xfId="5649"/>
    <cellStyle name="표준 16 3 4 2 4 3 2" xfId="9271"/>
    <cellStyle name="표준 16 3 4 2 4 3 2 2" xfId="21512"/>
    <cellStyle name="표준 16 3 4 2 4 3 3" xfId="17889"/>
    <cellStyle name="표준 16 3 4 2 4 4" xfId="9269"/>
    <cellStyle name="표준 16 3 4 2 4 4 2" xfId="21510"/>
    <cellStyle name="표준 16 3 4 2 4 5" xfId="14399"/>
    <cellStyle name="표준 16 3 4 2 5" xfId="3605"/>
    <cellStyle name="표준 16 3 4 2 5 2" xfId="9272"/>
    <cellStyle name="표준 16 3 4 2 5 2 2" xfId="21513"/>
    <cellStyle name="표준 16 3 4 2 5 3" xfId="15845"/>
    <cellStyle name="표준 16 3 4 2 6" xfId="5645"/>
    <cellStyle name="표준 16 3 4 2 6 2" xfId="9273"/>
    <cellStyle name="표준 16 3 4 2 6 2 2" xfId="21514"/>
    <cellStyle name="표준 16 3 4 2 6 3" xfId="17885"/>
    <cellStyle name="표준 16 3 4 2 7" xfId="9259"/>
    <cellStyle name="표준 16 3 4 2 7 2" xfId="21500"/>
    <cellStyle name="표준 16 3 4 2 8" xfId="13175"/>
    <cellStyle name="표준 16 3 4 3" xfId="1035"/>
    <cellStyle name="표준 16 3 4 3 2" xfId="1445"/>
    <cellStyle name="표준 16 3 4 3 2 2" xfId="2669"/>
    <cellStyle name="표준 16 3 4 3 2 2 2" xfId="3612"/>
    <cellStyle name="표준 16 3 4 3 2 2 2 2" xfId="9277"/>
    <cellStyle name="표준 16 3 4 3 2 2 2 2 2" xfId="21518"/>
    <cellStyle name="표준 16 3 4 3 2 2 2 3" xfId="15852"/>
    <cellStyle name="표준 16 3 4 3 2 2 3" xfId="5652"/>
    <cellStyle name="표준 16 3 4 3 2 2 3 2" xfId="9278"/>
    <cellStyle name="표준 16 3 4 3 2 2 3 2 2" xfId="21519"/>
    <cellStyle name="표준 16 3 4 3 2 2 3 3" xfId="17892"/>
    <cellStyle name="표준 16 3 4 3 2 2 4" xfId="9276"/>
    <cellStyle name="표준 16 3 4 3 2 2 4 2" xfId="21517"/>
    <cellStyle name="표준 16 3 4 3 2 2 5" xfId="14909"/>
    <cellStyle name="표준 16 3 4 3 2 3" xfId="3611"/>
    <cellStyle name="표준 16 3 4 3 2 3 2" xfId="9279"/>
    <cellStyle name="표준 16 3 4 3 2 3 2 2" xfId="21520"/>
    <cellStyle name="표준 16 3 4 3 2 3 3" xfId="15851"/>
    <cellStyle name="표준 16 3 4 3 2 4" xfId="5651"/>
    <cellStyle name="표준 16 3 4 3 2 4 2" xfId="9280"/>
    <cellStyle name="표준 16 3 4 3 2 4 2 2" xfId="21521"/>
    <cellStyle name="표준 16 3 4 3 2 4 3" xfId="17891"/>
    <cellStyle name="표준 16 3 4 3 2 5" xfId="9275"/>
    <cellStyle name="표준 16 3 4 3 2 5 2" xfId="21516"/>
    <cellStyle name="표준 16 3 4 3 2 6" xfId="13685"/>
    <cellStyle name="표준 16 3 4 3 3" xfId="1853"/>
    <cellStyle name="표준 16 3 4 3 3 2" xfId="3613"/>
    <cellStyle name="표준 16 3 4 3 3 2 2" xfId="9282"/>
    <cellStyle name="표준 16 3 4 3 3 2 2 2" xfId="21523"/>
    <cellStyle name="표준 16 3 4 3 3 2 3" xfId="15853"/>
    <cellStyle name="표준 16 3 4 3 3 3" xfId="5653"/>
    <cellStyle name="표준 16 3 4 3 3 3 2" xfId="9283"/>
    <cellStyle name="표준 16 3 4 3 3 3 2 2" xfId="21524"/>
    <cellStyle name="표준 16 3 4 3 3 3 3" xfId="17893"/>
    <cellStyle name="표준 16 3 4 3 3 4" xfId="9281"/>
    <cellStyle name="표준 16 3 4 3 3 4 2" xfId="21522"/>
    <cellStyle name="표준 16 3 4 3 3 5" xfId="14093"/>
    <cellStyle name="표준 16 3 4 3 4" xfId="2261"/>
    <cellStyle name="표준 16 3 4 3 4 2" xfId="3614"/>
    <cellStyle name="표준 16 3 4 3 4 2 2" xfId="9285"/>
    <cellStyle name="표준 16 3 4 3 4 2 2 2" xfId="21526"/>
    <cellStyle name="표준 16 3 4 3 4 2 3" xfId="15854"/>
    <cellStyle name="표준 16 3 4 3 4 3" xfId="5654"/>
    <cellStyle name="표준 16 3 4 3 4 3 2" xfId="9286"/>
    <cellStyle name="표준 16 3 4 3 4 3 2 2" xfId="21527"/>
    <cellStyle name="표준 16 3 4 3 4 3 3" xfId="17894"/>
    <cellStyle name="표준 16 3 4 3 4 4" xfId="9284"/>
    <cellStyle name="표준 16 3 4 3 4 4 2" xfId="21525"/>
    <cellStyle name="표준 16 3 4 3 4 5" xfId="14501"/>
    <cellStyle name="표준 16 3 4 3 5" xfId="3610"/>
    <cellStyle name="표준 16 3 4 3 5 2" xfId="9287"/>
    <cellStyle name="표준 16 3 4 3 5 2 2" xfId="21528"/>
    <cellStyle name="표준 16 3 4 3 5 3" xfId="15850"/>
    <cellStyle name="표준 16 3 4 3 6" xfId="5650"/>
    <cellStyle name="표준 16 3 4 3 6 2" xfId="9288"/>
    <cellStyle name="표준 16 3 4 3 6 2 2" xfId="21529"/>
    <cellStyle name="표준 16 3 4 3 6 3" xfId="17890"/>
    <cellStyle name="표준 16 3 4 3 7" xfId="9274"/>
    <cellStyle name="표준 16 3 4 3 7 2" xfId="21515"/>
    <cellStyle name="표준 16 3 4 3 8" xfId="13277"/>
    <cellStyle name="표준 16 3 4 4" xfId="1138"/>
    <cellStyle name="표준 16 3 4 4 2" xfId="1547"/>
    <cellStyle name="표준 16 3 4 4 2 2" xfId="2771"/>
    <cellStyle name="표준 16 3 4 4 2 2 2" xfId="3617"/>
    <cellStyle name="표준 16 3 4 4 2 2 2 2" xfId="9292"/>
    <cellStyle name="표준 16 3 4 4 2 2 2 2 2" xfId="21533"/>
    <cellStyle name="표준 16 3 4 4 2 2 2 3" xfId="15857"/>
    <cellStyle name="표준 16 3 4 4 2 2 3" xfId="5657"/>
    <cellStyle name="표준 16 3 4 4 2 2 3 2" xfId="9293"/>
    <cellStyle name="표준 16 3 4 4 2 2 3 2 2" xfId="21534"/>
    <cellStyle name="표준 16 3 4 4 2 2 3 3" xfId="17897"/>
    <cellStyle name="표준 16 3 4 4 2 2 4" xfId="9291"/>
    <cellStyle name="표준 16 3 4 4 2 2 4 2" xfId="21532"/>
    <cellStyle name="표준 16 3 4 4 2 2 5" xfId="15011"/>
    <cellStyle name="표준 16 3 4 4 2 3" xfId="3616"/>
    <cellStyle name="표준 16 3 4 4 2 3 2" xfId="9294"/>
    <cellStyle name="표준 16 3 4 4 2 3 2 2" xfId="21535"/>
    <cellStyle name="표준 16 3 4 4 2 3 3" xfId="15856"/>
    <cellStyle name="표준 16 3 4 4 2 4" xfId="5656"/>
    <cellStyle name="표준 16 3 4 4 2 4 2" xfId="9295"/>
    <cellStyle name="표준 16 3 4 4 2 4 2 2" xfId="21536"/>
    <cellStyle name="표준 16 3 4 4 2 4 3" xfId="17896"/>
    <cellStyle name="표준 16 3 4 4 2 5" xfId="9290"/>
    <cellStyle name="표준 16 3 4 4 2 5 2" xfId="21531"/>
    <cellStyle name="표준 16 3 4 4 2 6" xfId="13787"/>
    <cellStyle name="표준 16 3 4 4 3" xfId="1955"/>
    <cellStyle name="표준 16 3 4 4 3 2" xfId="3618"/>
    <cellStyle name="표준 16 3 4 4 3 2 2" xfId="9297"/>
    <cellStyle name="표준 16 3 4 4 3 2 2 2" xfId="21538"/>
    <cellStyle name="표준 16 3 4 4 3 2 3" xfId="15858"/>
    <cellStyle name="표준 16 3 4 4 3 3" xfId="5658"/>
    <cellStyle name="표준 16 3 4 4 3 3 2" xfId="9298"/>
    <cellStyle name="표준 16 3 4 4 3 3 2 2" xfId="21539"/>
    <cellStyle name="표준 16 3 4 4 3 3 3" xfId="17898"/>
    <cellStyle name="표준 16 3 4 4 3 4" xfId="9296"/>
    <cellStyle name="표준 16 3 4 4 3 4 2" xfId="21537"/>
    <cellStyle name="표준 16 3 4 4 3 5" xfId="14195"/>
    <cellStyle name="표준 16 3 4 4 4" xfId="2363"/>
    <cellStyle name="표준 16 3 4 4 4 2" xfId="3619"/>
    <cellStyle name="표준 16 3 4 4 4 2 2" xfId="9300"/>
    <cellStyle name="표준 16 3 4 4 4 2 2 2" xfId="21541"/>
    <cellStyle name="표준 16 3 4 4 4 2 3" xfId="15859"/>
    <cellStyle name="표준 16 3 4 4 4 3" xfId="5659"/>
    <cellStyle name="표준 16 3 4 4 4 3 2" xfId="9301"/>
    <cellStyle name="표준 16 3 4 4 4 3 2 2" xfId="21542"/>
    <cellStyle name="표준 16 3 4 4 4 3 3" xfId="17899"/>
    <cellStyle name="표준 16 3 4 4 4 4" xfId="9299"/>
    <cellStyle name="표준 16 3 4 4 4 4 2" xfId="21540"/>
    <cellStyle name="표준 16 3 4 4 4 5" xfId="14603"/>
    <cellStyle name="표준 16 3 4 4 5" xfId="3615"/>
    <cellStyle name="표준 16 3 4 4 5 2" xfId="9302"/>
    <cellStyle name="표준 16 3 4 4 5 2 2" xfId="21543"/>
    <cellStyle name="표준 16 3 4 4 5 3" xfId="15855"/>
    <cellStyle name="표준 16 3 4 4 6" xfId="5655"/>
    <cellStyle name="표준 16 3 4 4 6 2" xfId="9303"/>
    <cellStyle name="표준 16 3 4 4 6 2 2" xfId="21544"/>
    <cellStyle name="표준 16 3 4 4 6 3" xfId="17895"/>
    <cellStyle name="표준 16 3 4 4 7" xfId="9289"/>
    <cellStyle name="표준 16 3 4 4 7 2" xfId="21530"/>
    <cellStyle name="표준 16 3 4 4 8" xfId="13379"/>
    <cellStyle name="표준 16 3 4 5" xfId="1241"/>
    <cellStyle name="표준 16 3 4 5 2" xfId="2465"/>
    <cellStyle name="표준 16 3 4 5 2 2" xfId="3621"/>
    <cellStyle name="표준 16 3 4 5 2 2 2" xfId="9306"/>
    <cellStyle name="표준 16 3 4 5 2 2 2 2" xfId="21547"/>
    <cellStyle name="표준 16 3 4 5 2 2 3" xfId="15861"/>
    <cellStyle name="표준 16 3 4 5 2 3" xfId="5661"/>
    <cellStyle name="표준 16 3 4 5 2 3 2" xfId="9307"/>
    <cellStyle name="표준 16 3 4 5 2 3 2 2" xfId="21548"/>
    <cellStyle name="표준 16 3 4 5 2 3 3" xfId="17901"/>
    <cellStyle name="표준 16 3 4 5 2 4" xfId="9305"/>
    <cellStyle name="표준 16 3 4 5 2 4 2" xfId="21546"/>
    <cellStyle name="표준 16 3 4 5 2 5" xfId="14705"/>
    <cellStyle name="표준 16 3 4 5 3" xfId="3620"/>
    <cellStyle name="표준 16 3 4 5 3 2" xfId="9308"/>
    <cellStyle name="표준 16 3 4 5 3 2 2" xfId="21549"/>
    <cellStyle name="표준 16 3 4 5 3 3" xfId="15860"/>
    <cellStyle name="표준 16 3 4 5 4" xfId="5660"/>
    <cellStyle name="표준 16 3 4 5 4 2" xfId="9309"/>
    <cellStyle name="표준 16 3 4 5 4 2 2" xfId="21550"/>
    <cellStyle name="표준 16 3 4 5 4 3" xfId="17900"/>
    <cellStyle name="표준 16 3 4 5 5" xfId="9304"/>
    <cellStyle name="표준 16 3 4 5 5 2" xfId="21545"/>
    <cellStyle name="표준 16 3 4 5 6" xfId="13481"/>
    <cellStyle name="표준 16 3 4 6" xfId="1649"/>
    <cellStyle name="표준 16 3 4 6 2" xfId="3622"/>
    <cellStyle name="표준 16 3 4 6 2 2" xfId="9311"/>
    <cellStyle name="표준 16 3 4 6 2 2 2" xfId="21552"/>
    <cellStyle name="표준 16 3 4 6 2 3" xfId="15862"/>
    <cellStyle name="표준 16 3 4 6 3" xfId="5662"/>
    <cellStyle name="표준 16 3 4 6 3 2" xfId="9312"/>
    <cellStyle name="표준 16 3 4 6 3 2 2" xfId="21553"/>
    <cellStyle name="표준 16 3 4 6 3 3" xfId="17902"/>
    <cellStyle name="표준 16 3 4 6 4" xfId="9310"/>
    <cellStyle name="표준 16 3 4 6 4 2" xfId="21551"/>
    <cellStyle name="표준 16 3 4 6 5" xfId="13889"/>
    <cellStyle name="표준 16 3 4 7" xfId="2057"/>
    <cellStyle name="표준 16 3 4 7 2" xfId="3623"/>
    <cellStyle name="표준 16 3 4 7 2 2" xfId="9314"/>
    <cellStyle name="표준 16 3 4 7 2 2 2" xfId="21555"/>
    <cellStyle name="표준 16 3 4 7 2 3" xfId="15863"/>
    <cellStyle name="표준 16 3 4 7 3" xfId="5663"/>
    <cellStyle name="표준 16 3 4 7 3 2" xfId="9315"/>
    <cellStyle name="표준 16 3 4 7 3 2 2" xfId="21556"/>
    <cellStyle name="표준 16 3 4 7 3 3" xfId="17903"/>
    <cellStyle name="표준 16 3 4 7 4" xfId="9313"/>
    <cellStyle name="표준 16 3 4 7 4 2" xfId="21554"/>
    <cellStyle name="표준 16 3 4 7 5" xfId="14297"/>
    <cellStyle name="표준 16 3 4 8" xfId="3604"/>
    <cellStyle name="표준 16 3 4 8 2" xfId="9316"/>
    <cellStyle name="표준 16 3 4 8 2 2" xfId="21557"/>
    <cellStyle name="표준 16 3 4 8 3" xfId="15844"/>
    <cellStyle name="표준 16 3 4 9" xfId="5644"/>
    <cellStyle name="표준 16 3 4 9 2" xfId="9317"/>
    <cellStyle name="표준 16 3 4 9 2 2" xfId="21558"/>
    <cellStyle name="표준 16 3 4 9 3" xfId="17884"/>
    <cellStyle name="표준 16 3 5" xfId="883"/>
    <cellStyle name="표준 16 3 5 2" xfId="1293"/>
    <cellStyle name="표준 16 3 5 2 2" xfId="2517"/>
    <cellStyle name="표준 16 3 5 2 2 2" xfId="3626"/>
    <cellStyle name="표준 16 3 5 2 2 2 2" xfId="9321"/>
    <cellStyle name="표준 16 3 5 2 2 2 2 2" xfId="21562"/>
    <cellStyle name="표준 16 3 5 2 2 2 3" xfId="15866"/>
    <cellStyle name="표준 16 3 5 2 2 3" xfId="5666"/>
    <cellStyle name="표준 16 3 5 2 2 3 2" xfId="9322"/>
    <cellStyle name="표준 16 3 5 2 2 3 2 2" xfId="21563"/>
    <cellStyle name="표준 16 3 5 2 2 3 3" xfId="17906"/>
    <cellStyle name="표준 16 3 5 2 2 4" xfId="9320"/>
    <cellStyle name="표준 16 3 5 2 2 4 2" xfId="21561"/>
    <cellStyle name="표준 16 3 5 2 2 5" xfId="14757"/>
    <cellStyle name="표준 16 3 5 2 3" xfId="3625"/>
    <cellStyle name="표준 16 3 5 2 3 2" xfId="9323"/>
    <cellStyle name="표준 16 3 5 2 3 2 2" xfId="21564"/>
    <cellStyle name="표준 16 3 5 2 3 3" xfId="15865"/>
    <cellStyle name="표준 16 3 5 2 4" xfId="5665"/>
    <cellStyle name="표준 16 3 5 2 4 2" xfId="9324"/>
    <cellStyle name="표준 16 3 5 2 4 2 2" xfId="21565"/>
    <cellStyle name="표준 16 3 5 2 4 3" xfId="17905"/>
    <cellStyle name="표준 16 3 5 2 5" xfId="9319"/>
    <cellStyle name="표준 16 3 5 2 5 2" xfId="21560"/>
    <cellStyle name="표준 16 3 5 2 6" xfId="13533"/>
    <cellStyle name="표준 16 3 5 3" xfId="1701"/>
    <cellStyle name="표준 16 3 5 3 2" xfId="3627"/>
    <cellStyle name="표준 16 3 5 3 2 2" xfId="9326"/>
    <cellStyle name="표준 16 3 5 3 2 2 2" xfId="21567"/>
    <cellStyle name="표준 16 3 5 3 2 3" xfId="15867"/>
    <cellStyle name="표준 16 3 5 3 3" xfId="5667"/>
    <cellStyle name="표준 16 3 5 3 3 2" xfId="9327"/>
    <cellStyle name="표준 16 3 5 3 3 2 2" xfId="21568"/>
    <cellStyle name="표준 16 3 5 3 3 3" xfId="17907"/>
    <cellStyle name="표준 16 3 5 3 4" xfId="9325"/>
    <cellStyle name="표준 16 3 5 3 4 2" xfId="21566"/>
    <cellStyle name="표준 16 3 5 3 5" xfId="13941"/>
    <cellStyle name="표준 16 3 5 4" xfId="2109"/>
    <cellStyle name="표준 16 3 5 4 2" xfId="3628"/>
    <cellStyle name="표준 16 3 5 4 2 2" xfId="9329"/>
    <cellStyle name="표준 16 3 5 4 2 2 2" xfId="21570"/>
    <cellStyle name="표준 16 3 5 4 2 3" xfId="15868"/>
    <cellStyle name="표준 16 3 5 4 3" xfId="5668"/>
    <cellStyle name="표준 16 3 5 4 3 2" xfId="9330"/>
    <cellStyle name="표준 16 3 5 4 3 2 2" xfId="21571"/>
    <cellStyle name="표준 16 3 5 4 3 3" xfId="17908"/>
    <cellStyle name="표준 16 3 5 4 4" xfId="9328"/>
    <cellStyle name="표준 16 3 5 4 4 2" xfId="21569"/>
    <cellStyle name="표준 16 3 5 4 5" xfId="14349"/>
    <cellStyle name="표준 16 3 5 5" xfId="3624"/>
    <cellStyle name="표준 16 3 5 5 2" xfId="9331"/>
    <cellStyle name="표준 16 3 5 5 2 2" xfId="21572"/>
    <cellStyle name="표준 16 3 5 5 3" xfId="15864"/>
    <cellStyle name="표준 16 3 5 6" xfId="5664"/>
    <cellStyle name="표준 16 3 5 6 2" xfId="9332"/>
    <cellStyle name="표준 16 3 5 6 2 2" xfId="21573"/>
    <cellStyle name="표준 16 3 5 6 3" xfId="17904"/>
    <cellStyle name="표준 16 3 5 7" xfId="9318"/>
    <cellStyle name="표준 16 3 5 7 2" xfId="21559"/>
    <cellStyle name="표준 16 3 5 8" xfId="13125"/>
    <cellStyle name="표준 16 3 6" xfId="985"/>
    <cellStyle name="표준 16 3 6 2" xfId="1395"/>
    <cellStyle name="표준 16 3 6 2 2" xfId="2619"/>
    <cellStyle name="표준 16 3 6 2 2 2" xfId="3631"/>
    <cellStyle name="표준 16 3 6 2 2 2 2" xfId="9336"/>
    <cellStyle name="표준 16 3 6 2 2 2 2 2" xfId="21577"/>
    <cellStyle name="표준 16 3 6 2 2 2 3" xfId="15871"/>
    <cellStyle name="표준 16 3 6 2 2 3" xfId="5671"/>
    <cellStyle name="표준 16 3 6 2 2 3 2" xfId="9337"/>
    <cellStyle name="표준 16 3 6 2 2 3 2 2" xfId="21578"/>
    <cellStyle name="표준 16 3 6 2 2 3 3" xfId="17911"/>
    <cellStyle name="표준 16 3 6 2 2 4" xfId="9335"/>
    <cellStyle name="표준 16 3 6 2 2 4 2" xfId="21576"/>
    <cellStyle name="표준 16 3 6 2 2 5" xfId="14859"/>
    <cellStyle name="표준 16 3 6 2 3" xfId="3630"/>
    <cellStyle name="표준 16 3 6 2 3 2" xfId="9338"/>
    <cellStyle name="표준 16 3 6 2 3 2 2" xfId="21579"/>
    <cellStyle name="표준 16 3 6 2 3 3" xfId="15870"/>
    <cellStyle name="표준 16 3 6 2 4" xfId="5670"/>
    <cellStyle name="표준 16 3 6 2 4 2" xfId="9339"/>
    <cellStyle name="표준 16 3 6 2 4 2 2" xfId="21580"/>
    <cellStyle name="표준 16 3 6 2 4 3" xfId="17910"/>
    <cellStyle name="표준 16 3 6 2 5" xfId="9334"/>
    <cellStyle name="표준 16 3 6 2 5 2" xfId="21575"/>
    <cellStyle name="표준 16 3 6 2 6" xfId="13635"/>
    <cellStyle name="표준 16 3 6 3" xfId="1803"/>
    <cellStyle name="표준 16 3 6 3 2" xfId="3632"/>
    <cellStyle name="표준 16 3 6 3 2 2" xfId="9341"/>
    <cellStyle name="표준 16 3 6 3 2 2 2" xfId="21582"/>
    <cellStyle name="표준 16 3 6 3 2 3" xfId="15872"/>
    <cellStyle name="표준 16 3 6 3 3" xfId="5672"/>
    <cellStyle name="표준 16 3 6 3 3 2" xfId="9342"/>
    <cellStyle name="표준 16 3 6 3 3 2 2" xfId="21583"/>
    <cellStyle name="표준 16 3 6 3 3 3" xfId="17912"/>
    <cellStyle name="표준 16 3 6 3 4" xfId="9340"/>
    <cellStyle name="표준 16 3 6 3 4 2" xfId="21581"/>
    <cellStyle name="표준 16 3 6 3 5" xfId="14043"/>
    <cellStyle name="표준 16 3 6 4" xfId="2211"/>
    <cellStyle name="표준 16 3 6 4 2" xfId="3633"/>
    <cellStyle name="표준 16 3 6 4 2 2" xfId="9344"/>
    <cellStyle name="표준 16 3 6 4 2 2 2" xfId="21585"/>
    <cellStyle name="표준 16 3 6 4 2 3" xfId="15873"/>
    <cellStyle name="표준 16 3 6 4 3" xfId="5673"/>
    <cellStyle name="표준 16 3 6 4 3 2" xfId="9345"/>
    <cellStyle name="표준 16 3 6 4 3 2 2" xfId="21586"/>
    <cellStyle name="표준 16 3 6 4 3 3" xfId="17913"/>
    <cellStyle name="표준 16 3 6 4 4" xfId="9343"/>
    <cellStyle name="표준 16 3 6 4 4 2" xfId="21584"/>
    <cellStyle name="표준 16 3 6 4 5" xfId="14451"/>
    <cellStyle name="표준 16 3 6 5" xfId="3629"/>
    <cellStyle name="표준 16 3 6 5 2" xfId="9346"/>
    <cellStyle name="표준 16 3 6 5 2 2" xfId="21587"/>
    <cellStyle name="표준 16 3 6 5 3" xfId="15869"/>
    <cellStyle name="표준 16 3 6 6" xfId="5669"/>
    <cellStyle name="표준 16 3 6 6 2" xfId="9347"/>
    <cellStyle name="표준 16 3 6 6 2 2" xfId="21588"/>
    <cellStyle name="표준 16 3 6 6 3" xfId="17909"/>
    <cellStyle name="표준 16 3 6 7" xfId="9333"/>
    <cellStyle name="표준 16 3 6 7 2" xfId="21574"/>
    <cellStyle name="표준 16 3 6 8" xfId="13227"/>
    <cellStyle name="표준 16 3 7" xfId="1088"/>
    <cellStyle name="표준 16 3 7 2" xfId="1497"/>
    <cellStyle name="표준 16 3 7 2 2" xfId="2721"/>
    <cellStyle name="표준 16 3 7 2 2 2" xfId="3636"/>
    <cellStyle name="표준 16 3 7 2 2 2 2" xfId="9351"/>
    <cellStyle name="표준 16 3 7 2 2 2 2 2" xfId="21592"/>
    <cellStyle name="표준 16 3 7 2 2 2 3" xfId="15876"/>
    <cellStyle name="표준 16 3 7 2 2 3" xfId="5676"/>
    <cellStyle name="표준 16 3 7 2 2 3 2" xfId="9352"/>
    <cellStyle name="표준 16 3 7 2 2 3 2 2" xfId="21593"/>
    <cellStyle name="표준 16 3 7 2 2 3 3" xfId="17916"/>
    <cellStyle name="표준 16 3 7 2 2 4" xfId="9350"/>
    <cellStyle name="표준 16 3 7 2 2 4 2" xfId="21591"/>
    <cellStyle name="표준 16 3 7 2 2 5" xfId="14961"/>
    <cellStyle name="표준 16 3 7 2 3" xfId="3635"/>
    <cellStyle name="표준 16 3 7 2 3 2" xfId="9353"/>
    <cellStyle name="표준 16 3 7 2 3 2 2" xfId="21594"/>
    <cellStyle name="표준 16 3 7 2 3 3" xfId="15875"/>
    <cellStyle name="표준 16 3 7 2 4" xfId="5675"/>
    <cellStyle name="표준 16 3 7 2 4 2" xfId="9354"/>
    <cellStyle name="표준 16 3 7 2 4 2 2" xfId="21595"/>
    <cellStyle name="표준 16 3 7 2 4 3" xfId="17915"/>
    <cellStyle name="표준 16 3 7 2 5" xfId="9349"/>
    <cellStyle name="표준 16 3 7 2 5 2" xfId="21590"/>
    <cellStyle name="표준 16 3 7 2 6" xfId="13737"/>
    <cellStyle name="표준 16 3 7 3" xfId="1905"/>
    <cellStyle name="표준 16 3 7 3 2" xfId="3637"/>
    <cellStyle name="표준 16 3 7 3 2 2" xfId="9356"/>
    <cellStyle name="표준 16 3 7 3 2 2 2" xfId="21597"/>
    <cellStyle name="표준 16 3 7 3 2 3" xfId="15877"/>
    <cellStyle name="표준 16 3 7 3 3" xfId="5677"/>
    <cellStyle name="표준 16 3 7 3 3 2" xfId="9357"/>
    <cellStyle name="표준 16 3 7 3 3 2 2" xfId="21598"/>
    <cellStyle name="표준 16 3 7 3 3 3" xfId="17917"/>
    <cellStyle name="표준 16 3 7 3 4" xfId="9355"/>
    <cellStyle name="표준 16 3 7 3 4 2" xfId="21596"/>
    <cellStyle name="표준 16 3 7 3 5" xfId="14145"/>
    <cellStyle name="표준 16 3 7 4" xfId="2313"/>
    <cellStyle name="표준 16 3 7 4 2" xfId="3638"/>
    <cellStyle name="표준 16 3 7 4 2 2" xfId="9359"/>
    <cellStyle name="표준 16 3 7 4 2 2 2" xfId="21600"/>
    <cellStyle name="표준 16 3 7 4 2 3" xfId="15878"/>
    <cellStyle name="표준 16 3 7 4 3" xfId="5678"/>
    <cellStyle name="표준 16 3 7 4 3 2" xfId="9360"/>
    <cellStyle name="표준 16 3 7 4 3 2 2" xfId="21601"/>
    <cellStyle name="표준 16 3 7 4 3 3" xfId="17918"/>
    <cellStyle name="표준 16 3 7 4 4" xfId="9358"/>
    <cellStyle name="표준 16 3 7 4 4 2" xfId="21599"/>
    <cellStyle name="표준 16 3 7 4 5" xfId="14553"/>
    <cellStyle name="표준 16 3 7 5" xfId="3634"/>
    <cellStyle name="표준 16 3 7 5 2" xfId="9361"/>
    <cellStyle name="표준 16 3 7 5 2 2" xfId="21602"/>
    <cellStyle name="표준 16 3 7 5 3" xfId="15874"/>
    <cellStyle name="표준 16 3 7 6" xfId="5674"/>
    <cellStyle name="표준 16 3 7 6 2" xfId="9362"/>
    <cellStyle name="표준 16 3 7 6 2 2" xfId="21603"/>
    <cellStyle name="표준 16 3 7 6 3" xfId="17914"/>
    <cellStyle name="표준 16 3 7 7" xfId="9348"/>
    <cellStyle name="표준 16 3 7 7 2" xfId="21589"/>
    <cellStyle name="표준 16 3 7 8" xfId="13329"/>
    <cellStyle name="표준 16 3 8" xfId="1191"/>
    <cellStyle name="표준 16 3 8 2" xfId="2415"/>
    <cellStyle name="표준 16 3 8 2 2" xfId="3640"/>
    <cellStyle name="표준 16 3 8 2 2 2" xfId="9365"/>
    <cellStyle name="표준 16 3 8 2 2 2 2" xfId="21606"/>
    <cellStyle name="표준 16 3 8 2 2 3" xfId="15880"/>
    <cellStyle name="표준 16 3 8 2 3" xfId="5680"/>
    <cellStyle name="표준 16 3 8 2 3 2" xfId="9366"/>
    <cellStyle name="표준 16 3 8 2 3 2 2" xfId="21607"/>
    <cellStyle name="표준 16 3 8 2 3 3" xfId="17920"/>
    <cellStyle name="표준 16 3 8 2 4" xfId="9364"/>
    <cellStyle name="표준 16 3 8 2 4 2" xfId="21605"/>
    <cellStyle name="표준 16 3 8 2 5" xfId="14655"/>
    <cellStyle name="표준 16 3 8 3" xfId="3639"/>
    <cellStyle name="표준 16 3 8 3 2" xfId="9367"/>
    <cellStyle name="표준 16 3 8 3 2 2" xfId="21608"/>
    <cellStyle name="표준 16 3 8 3 3" xfId="15879"/>
    <cellStyle name="표준 16 3 8 4" xfId="5679"/>
    <cellStyle name="표준 16 3 8 4 2" xfId="9368"/>
    <cellStyle name="표준 16 3 8 4 2 2" xfId="21609"/>
    <cellStyle name="표준 16 3 8 4 3" xfId="17919"/>
    <cellStyle name="표준 16 3 8 5" xfId="9363"/>
    <cellStyle name="표준 16 3 8 5 2" xfId="21604"/>
    <cellStyle name="표준 16 3 8 6" xfId="13431"/>
    <cellStyle name="표준 16 3 9" xfId="1599"/>
    <cellStyle name="표준 16 3 9 2" xfId="3641"/>
    <cellStyle name="표준 16 3 9 2 2" xfId="9370"/>
    <cellStyle name="표준 16 3 9 2 2 2" xfId="21611"/>
    <cellStyle name="표준 16 3 9 2 3" xfId="15881"/>
    <cellStyle name="표준 16 3 9 3" xfId="5681"/>
    <cellStyle name="표준 16 3 9 3 2" xfId="9371"/>
    <cellStyle name="표준 16 3 9 3 2 2" xfId="21612"/>
    <cellStyle name="표준 16 3 9 3 3" xfId="17921"/>
    <cellStyle name="표준 16 3 9 4" xfId="9369"/>
    <cellStyle name="표준 16 3 9 4 2" xfId="21610"/>
    <cellStyle name="표준 16 3 9 5" xfId="13839"/>
    <cellStyle name="표준 16 4" xfId="784"/>
    <cellStyle name="표준 16 4 10" xfId="3642"/>
    <cellStyle name="표준 16 4 10 2" xfId="9373"/>
    <cellStyle name="표준 16 4 10 2 2" xfId="21614"/>
    <cellStyle name="표준 16 4 10 3" xfId="15882"/>
    <cellStyle name="표준 16 4 11" xfId="5682"/>
    <cellStyle name="표준 16 4 11 2" xfId="9374"/>
    <cellStyle name="표준 16 4 11 2 2" xfId="21615"/>
    <cellStyle name="표준 16 4 11 3" xfId="17922"/>
    <cellStyle name="표준 16 4 12" xfId="9372"/>
    <cellStyle name="표준 16 4 12 2" xfId="21613"/>
    <cellStyle name="표준 16 4 13" xfId="13029"/>
    <cellStyle name="표준 16 4 2" xfId="812"/>
    <cellStyle name="표준 16 4 2 10" xfId="5683"/>
    <cellStyle name="표준 16 4 2 10 2" xfId="9376"/>
    <cellStyle name="표준 16 4 2 10 2 2" xfId="21617"/>
    <cellStyle name="표준 16 4 2 10 3" xfId="17923"/>
    <cellStyle name="표준 16 4 2 11" xfId="9375"/>
    <cellStyle name="표준 16 4 2 11 2" xfId="21616"/>
    <cellStyle name="표준 16 4 2 12" xfId="13054"/>
    <cellStyle name="표준 16 4 2 2" xfId="862"/>
    <cellStyle name="표준 16 4 2 2 10" xfId="9377"/>
    <cellStyle name="표준 16 4 2 2 10 2" xfId="21618"/>
    <cellStyle name="표준 16 4 2 2 11" xfId="13104"/>
    <cellStyle name="표준 16 4 2 2 2" xfId="964"/>
    <cellStyle name="표준 16 4 2 2 2 2" xfId="1374"/>
    <cellStyle name="표준 16 4 2 2 2 2 2" xfId="2598"/>
    <cellStyle name="표준 16 4 2 2 2 2 2 2" xfId="3647"/>
    <cellStyle name="표준 16 4 2 2 2 2 2 2 2" xfId="9381"/>
    <cellStyle name="표준 16 4 2 2 2 2 2 2 2 2" xfId="21622"/>
    <cellStyle name="표준 16 4 2 2 2 2 2 2 3" xfId="15887"/>
    <cellStyle name="표준 16 4 2 2 2 2 2 3" xfId="5687"/>
    <cellStyle name="표준 16 4 2 2 2 2 2 3 2" xfId="9382"/>
    <cellStyle name="표준 16 4 2 2 2 2 2 3 2 2" xfId="21623"/>
    <cellStyle name="표준 16 4 2 2 2 2 2 3 3" xfId="17927"/>
    <cellStyle name="표준 16 4 2 2 2 2 2 4" xfId="9380"/>
    <cellStyle name="표준 16 4 2 2 2 2 2 4 2" xfId="21621"/>
    <cellStyle name="표준 16 4 2 2 2 2 2 5" xfId="14838"/>
    <cellStyle name="표준 16 4 2 2 2 2 3" xfId="3646"/>
    <cellStyle name="표준 16 4 2 2 2 2 3 2" xfId="9383"/>
    <cellStyle name="표준 16 4 2 2 2 2 3 2 2" xfId="21624"/>
    <cellStyle name="표준 16 4 2 2 2 2 3 3" xfId="15886"/>
    <cellStyle name="표준 16 4 2 2 2 2 4" xfId="5686"/>
    <cellStyle name="표준 16 4 2 2 2 2 4 2" xfId="9384"/>
    <cellStyle name="표준 16 4 2 2 2 2 4 2 2" xfId="21625"/>
    <cellStyle name="표준 16 4 2 2 2 2 4 3" xfId="17926"/>
    <cellStyle name="표준 16 4 2 2 2 2 5" xfId="9379"/>
    <cellStyle name="표준 16 4 2 2 2 2 5 2" xfId="21620"/>
    <cellStyle name="표준 16 4 2 2 2 2 6" xfId="13614"/>
    <cellStyle name="표준 16 4 2 2 2 3" xfId="1782"/>
    <cellStyle name="표준 16 4 2 2 2 3 2" xfId="3648"/>
    <cellStyle name="표준 16 4 2 2 2 3 2 2" xfId="9386"/>
    <cellStyle name="표준 16 4 2 2 2 3 2 2 2" xfId="21627"/>
    <cellStyle name="표준 16 4 2 2 2 3 2 3" xfId="15888"/>
    <cellStyle name="표준 16 4 2 2 2 3 3" xfId="5688"/>
    <cellStyle name="표준 16 4 2 2 2 3 3 2" xfId="9387"/>
    <cellStyle name="표준 16 4 2 2 2 3 3 2 2" xfId="21628"/>
    <cellStyle name="표준 16 4 2 2 2 3 3 3" xfId="17928"/>
    <cellStyle name="표준 16 4 2 2 2 3 4" xfId="9385"/>
    <cellStyle name="표준 16 4 2 2 2 3 4 2" xfId="21626"/>
    <cellStyle name="표준 16 4 2 2 2 3 5" xfId="14022"/>
    <cellStyle name="표준 16 4 2 2 2 4" xfId="2190"/>
    <cellStyle name="표준 16 4 2 2 2 4 2" xfId="3649"/>
    <cellStyle name="표준 16 4 2 2 2 4 2 2" xfId="9389"/>
    <cellStyle name="표준 16 4 2 2 2 4 2 2 2" xfId="21630"/>
    <cellStyle name="표준 16 4 2 2 2 4 2 3" xfId="15889"/>
    <cellStyle name="표준 16 4 2 2 2 4 3" xfId="5689"/>
    <cellStyle name="표준 16 4 2 2 2 4 3 2" xfId="9390"/>
    <cellStyle name="표준 16 4 2 2 2 4 3 2 2" xfId="21631"/>
    <cellStyle name="표준 16 4 2 2 2 4 3 3" xfId="17929"/>
    <cellStyle name="표준 16 4 2 2 2 4 4" xfId="9388"/>
    <cellStyle name="표준 16 4 2 2 2 4 4 2" xfId="21629"/>
    <cellStyle name="표준 16 4 2 2 2 4 5" xfId="14430"/>
    <cellStyle name="표준 16 4 2 2 2 5" xfId="3645"/>
    <cellStyle name="표준 16 4 2 2 2 5 2" xfId="9391"/>
    <cellStyle name="표준 16 4 2 2 2 5 2 2" xfId="21632"/>
    <cellStyle name="표준 16 4 2 2 2 5 3" xfId="15885"/>
    <cellStyle name="표준 16 4 2 2 2 6" xfId="5685"/>
    <cellStyle name="표준 16 4 2 2 2 6 2" xfId="9392"/>
    <cellStyle name="표준 16 4 2 2 2 6 2 2" xfId="21633"/>
    <cellStyle name="표준 16 4 2 2 2 6 3" xfId="17925"/>
    <cellStyle name="표준 16 4 2 2 2 7" xfId="9378"/>
    <cellStyle name="표준 16 4 2 2 2 7 2" xfId="21619"/>
    <cellStyle name="표준 16 4 2 2 2 8" xfId="13206"/>
    <cellStyle name="표준 16 4 2 2 3" xfId="1066"/>
    <cellStyle name="표준 16 4 2 2 3 2" xfId="1476"/>
    <cellStyle name="표준 16 4 2 2 3 2 2" xfId="2700"/>
    <cellStyle name="표준 16 4 2 2 3 2 2 2" xfId="3652"/>
    <cellStyle name="표준 16 4 2 2 3 2 2 2 2" xfId="9396"/>
    <cellStyle name="표준 16 4 2 2 3 2 2 2 2 2" xfId="21637"/>
    <cellStyle name="표준 16 4 2 2 3 2 2 2 3" xfId="15892"/>
    <cellStyle name="표준 16 4 2 2 3 2 2 3" xfId="5692"/>
    <cellStyle name="표준 16 4 2 2 3 2 2 3 2" xfId="9397"/>
    <cellStyle name="표준 16 4 2 2 3 2 2 3 2 2" xfId="21638"/>
    <cellStyle name="표준 16 4 2 2 3 2 2 3 3" xfId="17932"/>
    <cellStyle name="표준 16 4 2 2 3 2 2 4" xfId="9395"/>
    <cellStyle name="표준 16 4 2 2 3 2 2 4 2" xfId="21636"/>
    <cellStyle name="표준 16 4 2 2 3 2 2 5" xfId="14940"/>
    <cellStyle name="표준 16 4 2 2 3 2 3" xfId="3651"/>
    <cellStyle name="표준 16 4 2 2 3 2 3 2" xfId="9398"/>
    <cellStyle name="표준 16 4 2 2 3 2 3 2 2" xfId="21639"/>
    <cellStyle name="표준 16 4 2 2 3 2 3 3" xfId="15891"/>
    <cellStyle name="표준 16 4 2 2 3 2 4" xfId="5691"/>
    <cellStyle name="표준 16 4 2 2 3 2 4 2" xfId="9399"/>
    <cellStyle name="표준 16 4 2 2 3 2 4 2 2" xfId="21640"/>
    <cellStyle name="표준 16 4 2 2 3 2 4 3" xfId="17931"/>
    <cellStyle name="표준 16 4 2 2 3 2 5" xfId="9394"/>
    <cellStyle name="표준 16 4 2 2 3 2 5 2" xfId="21635"/>
    <cellStyle name="표준 16 4 2 2 3 2 6" xfId="13716"/>
    <cellStyle name="표준 16 4 2 2 3 3" xfId="1884"/>
    <cellStyle name="표준 16 4 2 2 3 3 2" xfId="3653"/>
    <cellStyle name="표준 16 4 2 2 3 3 2 2" xfId="9401"/>
    <cellStyle name="표준 16 4 2 2 3 3 2 2 2" xfId="21642"/>
    <cellStyle name="표준 16 4 2 2 3 3 2 3" xfId="15893"/>
    <cellStyle name="표준 16 4 2 2 3 3 3" xfId="5693"/>
    <cellStyle name="표준 16 4 2 2 3 3 3 2" xfId="9402"/>
    <cellStyle name="표준 16 4 2 2 3 3 3 2 2" xfId="21643"/>
    <cellStyle name="표준 16 4 2 2 3 3 3 3" xfId="17933"/>
    <cellStyle name="표준 16 4 2 2 3 3 4" xfId="9400"/>
    <cellStyle name="표준 16 4 2 2 3 3 4 2" xfId="21641"/>
    <cellStyle name="표준 16 4 2 2 3 3 5" xfId="14124"/>
    <cellStyle name="표준 16 4 2 2 3 4" xfId="2292"/>
    <cellStyle name="표준 16 4 2 2 3 4 2" xfId="3654"/>
    <cellStyle name="표준 16 4 2 2 3 4 2 2" xfId="9404"/>
    <cellStyle name="표준 16 4 2 2 3 4 2 2 2" xfId="21645"/>
    <cellStyle name="표준 16 4 2 2 3 4 2 3" xfId="15894"/>
    <cellStyle name="표준 16 4 2 2 3 4 3" xfId="5694"/>
    <cellStyle name="표준 16 4 2 2 3 4 3 2" xfId="9405"/>
    <cellStyle name="표준 16 4 2 2 3 4 3 2 2" xfId="21646"/>
    <cellStyle name="표준 16 4 2 2 3 4 3 3" xfId="17934"/>
    <cellStyle name="표준 16 4 2 2 3 4 4" xfId="9403"/>
    <cellStyle name="표준 16 4 2 2 3 4 4 2" xfId="21644"/>
    <cellStyle name="표준 16 4 2 2 3 4 5" xfId="14532"/>
    <cellStyle name="표준 16 4 2 2 3 5" xfId="3650"/>
    <cellStyle name="표준 16 4 2 2 3 5 2" xfId="9406"/>
    <cellStyle name="표준 16 4 2 2 3 5 2 2" xfId="21647"/>
    <cellStyle name="표준 16 4 2 2 3 5 3" xfId="15890"/>
    <cellStyle name="표준 16 4 2 2 3 6" xfId="5690"/>
    <cellStyle name="표준 16 4 2 2 3 6 2" xfId="9407"/>
    <cellStyle name="표준 16 4 2 2 3 6 2 2" xfId="21648"/>
    <cellStyle name="표준 16 4 2 2 3 6 3" xfId="17930"/>
    <cellStyle name="표준 16 4 2 2 3 7" xfId="9393"/>
    <cellStyle name="표준 16 4 2 2 3 7 2" xfId="21634"/>
    <cellStyle name="표준 16 4 2 2 3 8" xfId="13308"/>
    <cellStyle name="표준 16 4 2 2 4" xfId="1169"/>
    <cellStyle name="표준 16 4 2 2 4 2" xfId="1578"/>
    <cellStyle name="표준 16 4 2 2 4 2 2" xfId="2802"/>
    <cellStyle name="표준 16 4 2 2 4 2 2 2" xfId="3657"/>
    <cellStyle name="표준 16 4 2 2 4 2 2 2 2" xfId="9411"/>
    <cellStyle name="표준 16 4 2 2 4 2 2 2 2 2" xfId="21652"/>
    <cellStyle name="표준 16 4 2 2 4 2 2 2 3" xfId="15897"/>
    <cellStyle name="표준 16 4 2 2 4 2 2 3" xfId="5697"/>
    <cellStyle name="표준 16 4 2 2 4 2 2 3 2" xfId="9412"/>
    <cellStyle name="표준 16 4 2 2 4 2 2 3 2 2" xfId="21653"/>
    <cellStyle name="표준 16 4 2 2 4 2 2 3 3" xfId="17937"/>
    <cellStyle name="표준 16 4 2 2 4 2 2 4" xfId="9410"/>
    <cellStyle name="표준 16 4 2 2 4 2 2 4 2" xfId="21651"/>
    <cellStyle name="표준 16 4 2 2 4 2 2 5" xfId="15042"/>
    <cellStyle name="표준 16 4 2 2 4 2 3" xfId="3656"/>
    <cellStyle name="표준 16 4 2 2 4 2 3 2" xfId="9413"/>
    <cellStyle name="표준 16 4 2 2 4 2 3 2 2" xfId="21654"/>
    <cellStyle name="표준 16 4 2 2 4 2 3 3" xfId="15896"/>
    <cellStyle name="표준 16 4 2 2 4 2 4" xfId="5696"/>
    <cellStyle name="표준 16 4 2 2 4 2 4 2" xfId="9414"/>
    <cellStyle name="표준 16 4 2 2 4 2 4 2 2" xfId="21655"/>
    <cellStyle name="표준 16 4 2 2 4 2 4 3" xfId="17936"/>
    <cellStyle name="표준 16 4 2 2 4 2 5" xfId="9409"/>
    <cellStyle name="표준 16 4 2 2 4 2 5 2" xfId="21650"/>
    <cellStyle name="표준 16 4 2 2 4 2 6" xfId="13818"/>
    <cellStyle name="표준 16 4 2 2 4 3" xfId="1986"/>
    <cellStyle name="표준 16 4 2 2 4 3 2" xfId="3658"/>
    <cellStyle name="표준 16 4 2 2 4 3 2 2" xfId="9416"/>
    <cellStyle name="표준 16 4 2 2 4 3 2 2 2" xfId="21657"/>
    <cellStyle name="표준 16 4 2 2 4 3 2 3" xfId="15898"/>
    <cellStyle name="표준 16 4 2 2 4 3 3" xfId="5698"/>
    <cellStyle name="표준 16 4 2 2 4 3 3 2" xfId="9417"/>
    <cellStyle name="표준 16 4 2 2 4 3 3 2 2" xfId="21658"/>
    <cellStyle name="표준 16 4 2 2 4 3 3 3" xfId="17938"/>
    <cellStyle name="표준 16 4 2 2 4 3 4" xfId="9415"/>
    <cellStyle name="표준 16 4 2 2 4 3 4 2" xfId="21656"/>
    <cellStyle name="표준 16 4 2 2 4 3 5" xfId="14226"/>
    <cellStyle name="표준 16 4 2 2 4 4" xfId="2394"/>
    <cellStyle name="표준 16 4 2 2 4 4 2" xfId="3659"/>
    <cellStyle name="표준 16 4 2 2 4 4 2 2" xfId="9419"/>
    <cellStyle name="표준 16 4 2 2 4 4 2 2 2" xfId="21660"/>
    <cellStyle name="표준 16 4 2 2 4 4 2 3" xfId="15899"/>
    <cellStyle name="표준 16 4 2 2 4 4 3" xfId="5699"/>
    <cellStyle name="표준 16 4 2 2 4 4 3 2" xfId="9420"/>
    <cellStyle name="표준 16 4 2 2 4 4 3 2 2" xfId="21661"/>
    <cellStyle name="표준 16 4 2 2 4 4 3 3" xfId="17939"/>
    <cellStyle name="표준 16 4 2 2 4 4 4" xfId="9418"/>
    <cellStyle name="표준 16 4 2 2 4 4 4 2" xfId="21659"/>
    <cellStyle name="표준 16 4 2 2 4 4 5" xfId="14634"/>
    <cellStyle name="표준 16 4 2 2 4 5" xfId="3655"/>
    <cellStyle name="표준 16 4 2 2 4 5 2" xfId="9421"/>
    <cellStyle name="표준 16 4 2 2 4 5 2 2" xfId="21662"/>
    <cellStyle name="표준 16 4 2 2 4 5 3" xfId="15895"/>
    <cellStyle name="표준 16 4 2 2 4 6" xfId="5695"/>
    <cellStyle name="표준 16 4 2 2 4 6 2" xfId="9422"/>
    <cellStyle name="표준 16 4 2 2 4 6 2 2" xfId="21663"/>
    <cellStyle name="표준 16 4 2 2 4 6 3" xfId="17935"/>
    <cellStyle name="표준 16 4 2 2 4 7" xfId="9408"/>
    <cellStyle name="표준 16 4 2 2 4 7 2" xfId="21649"/>
    <cellStyle name="표준 16 4 2 2 4 8" xfId="13410"/>
    <cellStyle name="표준 16 4 2 2 5" xfId="1272"/>
    <cellStyle name="표준 16 4 2 2 5 2" xfId="2496"/>
    <cellStyle name="표준 16 4 2 2 5 2 2" xfId="3661"/>
    <cellStyle name="표준 16 4 2 2 5 2 2 2" xfId="9425"/>
    <cellStyle name="표준 16 4 2 2 5 2 2 2 2" xfId="21666"/>
    <cellStyle name="표준 16 4 2 2 5 2 2 3" xfId="15901"/>
    <cellStyle name="표준 16 4 2 2 5 2 3" xfId="5701"/>
    <cellStyle name="표준 16 4 2 2 5 2 3 2" xfId="9426"/>
    <cellStyle name="표준 16 4 2 2 5 2 3 2 2" xfId="21667"/>
    <cellStyle name="표준 16 4 2 2 5 2 3 3" xfId="17941"/>
    <cellStyle name="표준 16 4 2 2 5 2 4" xfId="9424"/>
    <cellStyle name="표준 16 4 2 2 5 2 4 2" xfId="21665"/>
    <cellStyle name="표준 16 4 2 2 5 2 5" xfId="14736"/>
    <cellStyle name="표준 16 4 2 2 5 3" xfId="3660"/>
    <cellStyle name="표준 16 4 2 2 5 3 2" xfId="9427"/>
    <cellStyle name="표준 16 4 2 2 5 3 2 2" xfId="21668"/>
    <cellStyle name="표준 16 4 2 2 5 3 3" xfId="15900"/>
    <cellStyle name="표준 16 4 2 2 5 4" xfId="5700"/>
    <cellStyle name="표준 16 4 2 2 5 4 2" xfId="9428"/>
    <cellStyle name="표준 16 4 2 2 5 4 2 2" xfId="21669"/>
    <cellStyle name="표준 16 4 2 2 5 4 3" xfId="17940"/>
    <cellStyle name="표준 16 4 2 2 5 5" xfId="9423"/>
    <cellStyle name="표준 16 4 2 2 5 5 2" xfId="21664"/>
    <cellStyle name="표준 16 4 2 2 5 6" xfId="13512"/>
    <cellStyle name="표준 16 4 2 2 6" xfId="1680"/>
    <cellStyle name="표준 16 4 2 2 6 2" xfId="3662"/>
    <cellStyle name="표준 16 4 2 2 6 2 2" xfId="9430"/>
    <cellStyle name="표준 16 4 2 2 6 2 2 2" xfId="21671"/>
    <cellStyle name="표준 16 4 2 2 6 2 3" xfId="15902"/>
    <cellStyle name="표준 16 4 2 2 6 3" xfId="5702"/>
    <cellStyle name="표준 16 4 2 2 6 3 2" xfId="9431"/>
    <cellStyle name="표준 16 4 2 2 6 3 2 2" xfId="21672"/>
    <cellStyle name="표준 16 4 2 2 6 3 3" xfId="17942"/>
    <cellStyle name="표준 16 4 2 2 6 4" xfId="9429"/>
    <cellStyle name="표준 16 4 2 2 6 4 2" xfId="21670"/>
    <cellStyle name="표준 16 4 2 2 6 5" xfId="13920"/>
    <cellStyle name="표준 16 4 2 2 7" xfId="2088"/>
    <cellStyle name="표준 16 4 2 2 7 2" xfId="3663"/>
    <cellStyle name="표준 16 4 2 2 7 2 2" xfId="9433"/>
    <cellStyle name="표준 16 4 2 2 7 2 2 2" xfId="21674"/>
    <cellStyle name="표준 16 4 2 2 7 2 3" xfId="15903"/>
    <cellStyle name="표준 16 4 2 2 7 3" xfId="5703"/>
    <cellStyle name="표준 16 4 2 2 7 3 2" xfId="9434"/>
    <cellStyle name="표준 16 4 2 2 7 3 2 2" xfId="21675"/>
    <cellStyle name="표준 16 4 2 2 7 3 3" xfId="17943"/>
    <cellStyle name="표준 16 4 2 2 7 4" xfId="9432"/>
    <cellStyle name="표준 16 4 2 2 7 4 2" xfId="21673"/>
    <cellStyle name="표준 16 4 2 2 7 5" xfId="14328"/>
    <cellStyle name="표준 16 4 2 2 8" xfId="3644"/>
    <cellStyle name="표준 16 4 2 2 8 2" xfId="9435"/>
    <cellStyle name="표준 16 4 2 2 8 2 2" xfId="21676"/>
    <cellStyle name="표준 16 4 2 2 8 3" xfId="15884"/>
    <cellStyle name="표준 16 4 2 2 9" xfId="5684"/>
    <cellStyle name="표준 16 4 2 2 9 2" xfId="9436"/>
    <cellStyle name="표준 16 4 2 2 9 2 2" xfId="21677"/>
    <cellStyle name="표준 16 4 2 2 9 3" xfId="17924"/>
    <cellStyle name="표준 16 4 2 3" xfId="914"/>
    <cellStyle name="표준 16 4 2 3 2" xfId="1324"/>
    <cellStyle name="표준 16 4 2 3 2 2" xfId="2548"/>
    <cellStyle name="표준 16 4 2 3 2 2 2" xfId="3666"/>
    <cellStyle name="표준 16 4 2 3 2 2 2 2" xfId="9440"/>
    <cellStyle name="표준 16 4 2 3 2 2 2 2 2" xfId="21681"/>
    <cellStyle name="표준 16 4 2 3 2 2 2 3" xfId="15906"/>
    <cellStyle name="표준 16 4 2 3 2 2 3" xfId="5706"/>
    <cellStyle name="표준 16 4 2 3 2 2 3 2" xfId="9441"/>
    <cellStyle name="표준 16 4 2 3 2 2 3 2 2" xfId="21682"/>
    <cellStyle name="표준 16 4 2 3 2 2 3 3" xfId="17946"/>
    <cellStyle name="표준 16 4 2 3 2 2 4" xfId="9439"/>
    <cellStyle name="표준 16 4 2 3 2 2 4 2" xfId="21680"/>
    <cellStyle name="표준 16 4 2 3 2 2 5" xfId="14788"/>
    <cellStyle name="표준 16 4 2 3 2 3" xfId="3665"/>
    <cellStyle name="표준 16 4 2 3 2 3 2" xfId="9442"/>
    <cellStyle name="표준 16 4 2 3 2 3 2 2" xfId="21683"/>
    <cellStyle name="표준 16 4 2 3 2 3 3" xfId="15905"/>
    <cellStyle name="표준 16 4 2 3 2 4" xfId="5705"/>
    <cellStyle name="표준 16 4 2 3 2 4 2" xfId="9443"/>
    <cellStyle name="표준 16 4 2 3 2 4 2 2" xfId="21684"/>
    <cellStyle name="표준 16 4 2 3 2 4 3" xfId="17945"/>
    <cellStyle name="표준 16 4 2 3 2 5" xfId="9438"/>
    <cellStyle name="표준 16 4 2 3 2 5 2" xfId="21679"/>
    <cellStyle name="표준 16 4 2 3 2 6" xfId="13564"/>
    <cellStyle name="표준 16 4 2 3 3" xfId="1732"/>
    <cellStyle name="표준 16 4 2 3 3 2" xfId="3667"/>
    <cellStyle name="표준 16 4 2 3 3 2 2" xfId="9445"/>
    <cellStyle name="표준 16 4 2 3 3 2 2 2" xfId="21686"/>
    <cellStyle name="표준 16 4 2 3 3 2 3" xfId="15907"/>
    <cellStyle name="표준 16 4 2 3 3 3" xfId="5707"/>
    <cellStyle name="표준 16 4 2 3 3 3 2" xfId="9446"/>
    <cellStyle name="표준 16 4 2 3 3 3 2 2" xfId="21687"/>
    <cellStyle name="표준 16 4 2 3 3 3 3" xfId="17947"/>
    <cellStyle name="표준 16 4 2 3 3 4" xfId="9444"/>
    <cellStyle name="표준 16 4 2 3 3 4 2" xfId="21685"/>
    <cellStyle name="표준 16 4 2 3 3 5" xfId="13972"/>
    <cellStyle name="표준 16 4 2 3 4" xfId="2140"/>
    <cellStyle name="표준 16 4 2 3 4 2" xfId="3668"/>
    <cellStyle name="표준 16 4 2 3 4 2 2" xfId="9448"/>
    <cellStyle name="표준 16 4 2 3 4 2 2 2" xfId="21689"/>
    <cellStyle name="표준 16 4 2 3 4 2 3" xfId="15908"/>
    <cellStyle name="표준 16 4 2 3 4 3" xfId="5708"/>
    <cellStyle name="표준 16 4 2 3 4 3 2" xfId="9449"/>
    <cellStyle name="표준 16 4 2 3 4 3 2 2" xfId="21690"/>
    <cellStyle name="표준 16 4 2 3 4 3 3" xfId="17948"/>
    <cellStyle name="표준 16 4 2 3 4 4" xfId="9447"/>
    <cellStyle name="표준 16 4 2 3 4 4 2" xfId="21688"/>
    <cellStyle name="표준 16 4 2 3 4 5" xfId="14380"/>
    <cellStyle name="표준 16 4 2 3 5" xfId="3664"/>
    <cellStyle name="표준 16 4 2 3 5 2" xfId="9450"/>
    <cellStyle name="표준 16 4 2 3 5 2 2" xfId="21691"/>
    <cellStyle name="표준 16 4 2 3 5 3" xfId="15904"/>
    <cellStyle name="표준 16 4 2 3 6" xfId="5704"/>
    <cellStyle name="표준 16 4 2 3 6 2" xfId="9451"/>
    <cellStyle name="표준 16 4 2 3 6 2 2" xfId="21692"/>
    <cellStyle name="표준 16 4 2 3 6 3" xfId="17944"/>
    <cellStyle name="표준 16 4 2 3 7" xfId="9437"/>
    <cellStyle name="표준 16 4 2 3 7 2" xfId="21678"/>
    <cellStyle name="표준 16 4 2 3 8" xfId="13156"/>
    <cellStyle name="표준 16 4 2 4" xfId="1016"/>
    <cellStyle name="표준 16 4 2 4 2" xfId="1426"/>
    <cellStyle name="표준 16 4 2 4 2 2" xfId="2650"/>
    <cellStyle name="표준 16 4 2 4 2 2 2" xfId="3671"/>
    <cellStyle name="표준 16 4 2 4 2 2 2 2" xfId="9455"/>
    <cellStyle name="표준 16 4 2 4 2 2 2 2 2" xfId="21696"/>
    <cellStyle name="표준 16 4 2 4 2 2 2 3" xfId="15911"/>
    <cellStyle name="표준 16 4 2 4 2 2 3" xfId="5711"/>
    <cellStyle name="표준 16 4 2 4 2 2 3 2" xfId="9456"/>
    <cellStyle name="표준 16 4 2 4 2 2 3 2 2" xfId="21697"/>
    <cellStyle name="표준 16 4 2 4 2 2 3 3" xfId="17951"/>
    <cellStyle name="표준 16 4 2 4 2 2 4" xfId="9454"/>
    <cellStyle name="표준 16 4 2 4 2 2 4 2" xfId="21695"/>
    <cellStyle name="표준 16 4 2 4 2 2 5" xfId="14890"/>
    <cellStyle name="표준 16 4 2 4 2 3" xfId="3670"/>
    <cellStyle name="표준 16 4 2 4 2 3 2" xfId="9457"/>
    <cellStyle name="표준 16 4 2 4 2 3 2 2" xfId="21698"/>
    <cellStyle name="표준 16 4 2 4 2 3 3" xfId="15910"/>
    <cellStyle name="표준 16 4 2 4 2 4" xfId="5710"/>
    <cellStyle name="표준 16 4 2 4 2 4 2" xfId="9458"/>
    <cellStyle name="표준 16 4 2 4 2 4 2 2" xfId="21699"/>
    <cellStyle name="표준 16 4 2 4 2 4 3" xfId="17950"/>
    <cellStyle name="표준 16 4 2 4 2 5" xfId="9453"/>
    <cellStyle name="표준 16 4 2 4 2 5 2" xfId="21694"/>
    <cellStyle name="표준 16 4 2 4 2 6" xfId="13666"/>
    <cellStyle name="표준 16 4 2 4 3" xfId="1834"/>
    <cellStyle name="표준 16 4 2 4 3 2" xfId="3672"/>
    <cellStyle name="표준 16 4 2 4 3 2 2" xfId="9460"/>
    <cellStyle name="표준 16 4 2 4 3 2 2 2" xfId="21701"/>
    <cellStyle name="표준 16 4 2 4 3 2 3" xfId="15912"/>
    <cellStyle name="표준 16 4 2 4 3 3" xfId="5712"/>
    <cellStyle name="표준 16 4 2 4 3 3 2" xfId="9461"/>
    <cellStyle name="표준 16 4 2 4 3 3 2 2" xfId="21702"/>
    <cellStyle name="표준 16 4 2 4 3 3 3" xfId="17952"/>
    <cellStyle name="표준 16 4 2 4 3 4" xfId="9459"/>
    <cellStyle name="표준 16 4 2 4 3 4 2" xfId="21700"/>
    <cellStyle name="표준 16 4 2 4 3 5" xfId="14074"/>
    <cellStyle name="표준 16 4 2 4 4" xfId="2242"/>
    <cellStyle name="표준 16 4 2 4 4 2" xfId="3673"/>
    <cellStyle name="표준 16 4 2 4 4 2 2" xfId="9463"/>
    <cellStyle name="표준 16 4 2 4 4 2 2 2" xfId="21704"/>
    <cellStyle name="표준 16 4 2 4 4 2 3" xfId="15913"/>
    <cellStyle name="표준 16 4 2 4 4 3" xfId="5713"/>
    <cellStyle name="표준 16 4 2 4 4 3 2" xfId="9464"/>
    <cellStyle name="표준 16 4 2 4 4 3 2 2" xfId="21705"/>
    <cellStyle name="표준 16 4 2 4 4 3 3" xfId="17953"/>
    <cellStyle name="표준 16 4 2 4 4 4" xfId="9462"/>
    <cellStyle name="표준 16 4 2 4 4 4 2" xfId="21703"/>
    <cellStyle name="표준 16 4 2 4 4 5" xfId="14482"/>
    <cellStyle name="표준 16 4 2 4 5" xfId="3669"/>
    <cellStyle name="표준 16 4 2 4 5 2" xfId="9465"/>
    <cellStyle name="표준 16 4 2 4 5 2 2" xfId="21706"/>
    <cellStyle name="표준 16 4 2 4 5 3" xfId="15909"/>
    <cellStyle name="표준 16 4 2 4 6" xfId="5709"/>
    <cellStyle name="표준 16 4 2 4 6 2" xfId="9466"/>
    <cellStyle name="표준 16 4 2 4 6 2 2" xfId="21707"/>
    <cellStyle name="표준 16 4 2 4 6 3" xfId="17949"/>
    <cellStyle name="표준 16 4 2 4 7" xfId="9452"/>
    <cellStyle name="표준 16 4 2 4 7 2" xfId="21693"/>
    <cellStyle name="표준 16 4 2 4 8" xfId="13258"/>
    <cellStyle name="표준 16 4 2 5" xfId="1119"/>
    <cellStyle name="표준 16 4 2 5 2" xfId="1528"/>
    <cellStyle name="표준 16 4 2 5 2 2" xfId="2752"/>
    <cellStyle name="표준 16 4 2 5 2 2 2" xfId="3676"/>
    <cellStyle name="표준 16 4 2 5 2 2 2 2" xfId="9470"/>
    <cellStyle name="표준 16 4 2 5 2 2 2 2 2" xfId="21711"/>
    <cellStyle name="표준 16 4 2 5 2 2 2 3" xfId="15916"/>
    <cellStyle name="표준 16 4 2 5 2 2 3" xfId="5716"/>
    <cellStyle name="표준 16 4 2 5 2 2 3 2" xfId="9471"/>
    <cellStyle name="표준 16 4 2 5 2 2 3 2 2" xfId="21712"/>
    <cellStyle name="표준 16 4 2 5 2 2 3 3" xfId="17956"/>
    <cellStyle name="표준 16 4 2 5 2 2 4" xfId="9469"/>
    <cellStyle name="표준 16 4 2 5 2 2 4 2" xfId="21710"/>
    <cellStyle name="표준 16 4 2 5 2 2 5" xfId="14992"/>
    <cellStyle name="표준 16 4 2 5 2 3" xfId="3675"/>
    <cellStyle name="표준 16 4 2 5 2 3 2" xfId="9472"/>
    <cellStyle name="표준 16 4 2 5 2 3 2 2" xfId="21713"/>
    <cellStyle name="표준 16 4 2 5 2 3 3" xfId="15915"/>
    <cellStyle name="표준 16 4 2 5 2 4" xfId="5715"/>
    <cellStyle name="표준 16 4 2 5 2 4 2" xfId="9473"/>
    <cellStyle name="표준 16 4 2 5 2 4 2 2" xfId="21714"/>
    <cellStyle name="표준 16 4 2 5 2 4 3" xfId="17955"/>
    <cellStyle name="표준 16 4 2 5 2 5" xfId="9468"/>
    <cellStyle name="표준 16 4 2 5 2 5 2" xfId="21709"/>
    <cellStyle name="표준 16 4 2 5 2 6" xfId="13768"/>
    <cellStyle name="표준 16 4 2 5 3" xfId="1936"/>
    <cellStyle name="표준 16 4 2 5 3 2" xfId="3677"/>
    <cellStyle name="표준 16 4 2 5 3 2 2" xfId="9475"/>
    <cellStyle name="표준 16 4 2 5 3 2 2 2" xfId="21716"/>
    <cellStyle name="표준 16 4 2 5 3 2 3" xfId="15917"/>
    <cellStyle name="표준 16 4 2 5 3 3" xfId="5717"/>
    <cellStyle name="표준 16 4 2 5 3 3 2" xfId="9476"/>
    <cellStyle name="표준 16 4 2 5 3 3 2 2" xfId="21717"/>
    <cellStyle name="표준 16 4 2 5 3 3 3" xfId="17957"/>
    <cellStyle name="표준 16 4 2 5 3 4" xfId="9474"/>
    <cellStyle name="표준 16 4 2 5 3 4 2" xfId="21715"/>
    <cellStyle name="표준 16 4 2 5 3 5" xfId="14176"/>
    <cellStyle name="표준 16 4 2 5 4" xfId="2344"/>
    <cellStyle name="표준 16 4 2 5 4 2" xfId="3678"/>
    <cellStyle name="표준 16 4 2 5 4 2 2" xfId="9478"/>
    <cellStyle name="표준 16 4 2 5 4 2 2 2" xfId="21719"/>
    <cellStyle name="표준 16 4 2 5 4 2 3" xfId="15918"/>
    <cellStyle name="표준 16 4 2 5 4 3" xfId="5718"/>
    <cellStyle name="표준 16 4 2 5 4 3 2" xfId="9479"/>
    <cellStyle name="표준 16 4 2 5 4 3 2 2" xfId="21720"/>
    <cellStyle name="표준 16 4 2 5 4 3 3" xfId="17958"/>
    <cellStyle name="표준 16 4 2 5 4 4" xfId="9477"/>
    <cellStyle name="표준 16 4 2 5 4 4 2" xfId="21718"/>
    <cellStyle name="표준 16 4 2 5 4 5" xfId="14584"/>
    <cellStyle name="표준 16 4 2 5 5" xfId="3674"/>
    <cellStyle name="표준 16 4 2 5 5 2" xfId="9480"/>
    <cellStyle name="표준 16 4 2 5 5 2 2" xfId="21721"/>
    <cellStyle name="표준 16 4 2 5 5 3" xfId="15914"/>
    <cellStyle name="표준 16 4 2 5 6" xfId="5714"/>
    <cellStyle name="표준 16 4 2 5 6 2" xfId="9481"/>
    <cellStyle name="표준 16 4 2 5 6 2 2" xfId="21722"/>
    <cellStyle name="표준 16 4 2 5 6 3" xfId="17954"/>
    <cellStyle name="표준 16 4 2 5 7" xfId="9467"/>
    <cellStyle name="표준 16 4 2 5 7 2" xfId="21708"/>
    <cellStyle name="표준 16 4 2 5 8" xfId="13360"/>
    <cellStyle name="표준 16 4 2 6" xfId="1222"/>
    <cellStyle name="표준 16 4 2 6 2" xfId="2446"/>
    <cellStyle name="표준 16 4 2 6 2 2" xfId="3680"/>
    <cellStyle name="표준 16 4 2 6 2 2 2" xfId="9484"/>
    <cellStyle name="표준 16 4 2 6 2 2 2 2" xfId="21725"/>
    <cellStyle name="표준 16 4 2 6 2 2 3" xfId="15920"/>
    <cellStyle name="표준 16 4 2 6 2 3" xfId="5720"/>
    <cellStyle name="표준 16 4 2 6 2 3 2" xfId="9485"/>
    <cellStyle name="표준 16 4 2 6 2 3 2 2" xfId="21726"/>
    <cellStyle name="표준 16 4 2 6 2 3 3" xfId="17960"/>
    <cellStyle name="표준 16 4 2 6 2 4" xfId="9483"/>
    <cellStyle name="표준 16 4 2 6 2 4 2" xfId="21724"/>
    <cellStyle name="표준 16 4 2 6 2 5" xfId="14686"/>
    <cellStyle name="표준 16 4 2 6 3" xfId="3679"/>
    <cellStyle name="표준 16 4 2 6 3 2" xfId="9486"/>
    <cellStyle name="표준 16 4 2 6 3 2 2" xfId="21727"/>
    <cellStyle name="표준 16 4 2 6 3 3" xfId="15919"/>
    <cellStyle name="표준 16 4 2 6 4" xfId="5719"/>
    <cellStyle name="표준 16 4 2 6 4 2" xfId="9487"/>
    <cellStyle name="표준 16 4 2 6 4 2 2" xfId="21728"/>
    <cellStyle name="표준 16 4 2 6 4 3" xfId="17959"/>
    <cellStyle name="표준 16 4 2 6 5" xfId="9482"/>
    <cellStyle name="표준 16 4 2 6 5 2" xfId="21723"/>
    <cellStyle name="표준 16 4 2 6 6" xfId="13462"/>
    <cellStyle name="표준 16 4 2 7" xfId="1630"/>
    <cellStyle name="표준 16 4 2 7 2" xfId="3681"/>
    <cellStyle name="표준 16 4 2 7 2 2" xfId="9489"/>
    <cellStyle name="표준 16 4 2 7 2 2 2" xfId="21730"/>
    <cellStyle name="표준 16 4 2 7 2 3" xfId="15921"/>
    <cellStyle name="표준 16 4 2 7 3" xfId="5721"/>
    <cellStyle name="표준 16 4 2 7 3 2" xfId="9490"/>
    <cellStyle name="표준 16 4 2 7 3 2 2" xfId="21731"/>
    <cellStyle name="표준 16 4 2 7 3 3" xfId="17961"/>
    <cellStyle name="표준 16 4 2 7 4" xfId="9488"/>
    <cellStyle name="표준 16 4 2 7 4 2" xfId="21729"/>
    <cellStyle name="표준 16 4 2 7 5" xfId="13870"/>
    <cellStyle name="표준 16 4 2 8" xfId="2038"/>
    <cellStyle name="표준 16 4 2 8 2" xfId="3682"/>
    <cellStyle name="표준 16 4 2 8 2 2" xfId="9492"/>
    <cellStyle name="표준 16 4 2 8 2 2 2" xfId="21733"/>
    <cellStyle name="표준 16 4 2 8 2 3" xfId="15922"/>
    <cellStyle name="표준 16 4 2 8 3" xfId="5722"/>
    <cellStyle name="표준 16 4 2 8 3 2" xfId="9493"/>
    <cellStyle name="표준 16 4 2 8 3 2 2" xfId="21734"/>
    <cellStyle name="표준 16 4 2 8 3 3" xfId="17962"/>
    <cellStyle name="표준 16 4 2 8 4" xfId="9491"/>
    <cellStyle name="표준 16 4 2 8 4 2" xfId="21732"/>
    <cellStyle name="표준 16 4 2 8 5" xfId="14278"/>
    <cellStyle name="표준 16 4 2 9" xfId="3643"/>
    <cellStyle name="표준 16 4 2 9 2" xfId="9494"/>
    <cellStyle name="표준 16 4 2 9 2 2" xfId="21735"/>
    <cellStyle name="표준 16 4 2 9 3" xfId="15883"/>
    <cellStyle name="표준 16 4 3" xfId="837"/>
    <cellStyle name="표준 16 4 3 10" xfId="9495"/>
    <cellStyle name="표준 16 4 3 10 2" xfId="21736"/>
    <cellStyle name="표준 16 4 3 11" xfId="13079"/>
    <cellStyle name="표준 16 4 3 2" xfId="939"/>
    <cellStyle name="표준 16 4 3 2 2" xfId="1349"/>
    <cellStyle name="표준 16 4 3 2 2 2" xfId="2573"/>
    <cellStyle name="표준 16 4 3 2 2 2 2" xfId="3686"/>
    <cellStyle name="표준 16 4 3 2 2 2 2 2" xfId="9499"/>
    <cellStyle name="표준 16 4 3 2 2 2 2 2 2" xfId="21740"/>
    <cellStyle name="표준 16 4 3 2 2 2 2 3" xfId="15926"/>
    <cellStyle name="표준 16 4 3 2 2 2 3" xfId="5726"/>
    <cellStyle name="표준 16 4 3 2 2 2 3 2" xfId="9500"/>
    <cellStyle name="표준 16 4 3 2 2 2 3 2 2" xfId="21741"/>
    <cellStyle name="표준 16 4 3 2 2 2 3 3" xfId="17966"/>
    <cellStyle name="표준 16 4 3 2 2 2 4" xfId="9498"/>
    <cellStyle name="표준 16 4 3 2 2 2 4 2" xfId="21739"/>
    <cellStyle name="표준 16 4 3 2 2 2 5" xfId="14813"/>
    <cellStyle name="표준 16 4 3 2 2 3" xfId="3685"/>
    <cellStyle name="표준 16 4 3 2 2 3 2" xfId="9501"/>
    <cellStyle name="표준 16 4 3 2 2 3 2 2" xfId="21742"/>
    <cellStyle name="표준 16 4 3 2 2 3 3" xfId="15925"/>
    <cellStyle name="표준 16 4 3 2 2 4" xfId="5725"/>
    <cellStyle name="표준 16 4 3 2 2 4 2" xfId="9502"/>
    <cellStyle name="표준 16 4 3 2 2 4 2 2" xfId="21743"/>
    <cellStyle name="표준 16 4 3 2 2 4 3" xfId="17965"/>
    <cellStyle name="표준 16 4 3 2 2 5" xfId="9497"/>
    <cellStyle name="표준 16 4 3 2 2 5 2" xfId="21738"/>
    <cellStyle name="표준 16 4 3 2 2 6" xfId="13589"/>
    <cellStyle name="표준 16 4 3 2 3" xfId="1757"/>
    <cellStyle name="표준 16 4 3 2 3 2" xfId="3687"/>
    <cellStyle name="표준 16 4 3 2 3 2 2" xfId="9504"/>
    <cellStyle name="표준 16 4 3 2 3 2 2 2" xfId="21745"/>
    <cellStyle name="표준 16 4 3 2 3 2 3" xfId="15927"/>
    <cellStyle name="표준 16 4 3 2 3 3" xfId="5727"/>
    <cellStyle name="표준 16 4 3 2 3 3 2" xfId="9505"/>
    <cellStyle name="표준 16 4 3 2 3 3 2 2" xfId="21746"/>
    <cellStyle name="표준 16 4 3 2 3 3 3" xfId="17967"/>
    <cellStyle name="표준 16 4 3 2 3 4" xfId="9503"/>
    <cellStyle name="표준 16 4 3 2 3 4 2" xfId="21744"/>
    <cellStyle name="표준 16 4 3 2 3 5" xfId="13997"/>
    <cellStyle name="표준 16 4 3 2 4" xfId="2165"/>
    <cellStyle name="표준 16 4 3 2 4 2" xfId="3688"/>
    <cellStyle name="표준 16 4 3 2 4 2 2" xfId="9507"/>
    <cellStyle name="표준 16 4 3 2 4 2 2 2" xfId="21748"/>
    <cellStyle name="표준 16 4 3 2 4 2 3" xfId="15928"/>
    <cellStyle name="표준 16 4 3 2 4 3" xfId="5728"/>
    <cellStyle name="표준 16 4 3 2 4 3 2" xfId="9508"/>
    <cellStyle name="표준 16 4 3 2 4 3 2 2" xfId="21749"/>
    <cellStyle name="표준 16 4 3 2 4 3 3" xfId="17968"/>
    <cellStyle name="표준 16 4 3 2 4 4" xfId="9506"/>
    <cellStyle name="표준 16 4 3 2 4 4 2" xfId="21747"/>
    <cellStyle name="표준 16 4 3 2 4 5" xfId="14405"/>
    <cellStyle name="표준 16 4 3 2 5" xfId="3684"/>
    <cellStyle name="표준 16 4 3 2 5 2" xfId="9509"/>
    <cellStyle name="표준 16 4 3 2 5 2 2" xfId="21750"/>
    <cellStyle name="표준 16 4 3 2 5 3" xfId="15924"/>
    <cellStyle name="표준 16 4 3 2 6" xfId="5724"/>
    <cellStyle name="표준 16 4 3 2 6 2" xfId="9510"/>
    <cellStyle name="표준 16 4 3 2 6 2 2" xfId="21751"/>
    <cellStyle name="표준 16 4 3 2 6 3" xfId="17964"/>
    <cellStyle name="표준 16 4 3 2 7" xfId="9496"/>
    <cellStyle name="표준 16 4 3 2 7 2" xfId="21737"/>
    <cellStyle name="표준 16 4 3 2 8" xfId="13181"/>
    <cellStyle name="표준 16 4 3 3" xfId="1041"/>
    <cellStyle name="표준 16 4 3 3 2" xfId="1451"/>
    <cellStyle name="표준 16 4 3 3 2 2" xfId="2675"/>
    <cellStyle name="표준 16 4 3 3 2 2 2" xfId="3691"/>
    <cellStyle name="표준 16 4 3 3 2 2 2 2" xfId="9514"/>
    <cellStyle name="표준 16 4 3 3 2 2 2 2 2" xfId="21755"/>
    <cellStyle name="표준 16 4 3 3 2 2 2 3" xfId="15931"/>
    <cellStyle name="표준 16 4 3 3 2 2 3" xfId="5731"/>
    <cellStyle name="표준 16 4 3 3 2 2 3 2" xfId="9515"/>
    <cellStyle name="표준 16 4 3 3 2 2 3 2 2" xfId="21756"/>
    <cellStyle name="표준 16 4 3 3 2 2 3 3" xfId="17971"/>
    <cellStyle name="표준 16 4 3 3 2 2 4" xfId="9513"/>
    <cellStyle name="표준 16 4 3 3 2 2 4 2" xfId="21754"/>
    <cellStyle name="표준 16 4 3 3 2 2 5" xfId="14915"/>
    <cellStyle name="표준 16 4 3 3 2 3" xfId="3690"/>
    <cellStyle name="표준 16 4 3 3 2 3 2" xfId="9516"/>
    <cellStyle name="표준 16 4 3 3 2 3 2 2" xfId="21757"/>
    <cellStyle name="표준 16 4 3 3 2 3 3" xfId="15930"/>
    <cellStyle name="표준 16 4 3 3 2 4" xfId="5730"/>
    <cellStyle name="표준 16 4 3 3 2 4 2" xfId="9517"/>
    <cellStyle name="표준 16 4 3 3 2 4 2 2" xfId="21758"/>
    <cellStyle name="표준 16 4 3 3 2 4 3" xfId="17970"/>
    <cellStyle name="표준 16 4 3 3 2 5" xfId="9512"/>
    <cellStyle name="표준 16 4 3 3 2 5 2" xfId="21753"/>
    <cellStyle name="표준 16 4 3 3 2 6" xfId="13691"/>
    <cellStyle name="표준 16 4 3 3 3" xfId="1859"/>
    <cellStyle name="표준 16 4 3 3 3 2" xfId="3692"/>
    <cellStyle name="표준 16 4 3 3 3 2 2" xfId="9519"/>
    <cellStyle name="표준 16 4 3 3 3 2 2 2" xfId="21760"/>
    <cellStyle name="표준 16 4 3 3 3 2 3" xfId="15932"/>
    <cellStyle name="표준 16 4 3 3 3 3" xfId="5732"/>
    <cellStyle name="표준 16 4 3 3 3 3 2" xfId="9520"/>
    <cellStyle name="표준 16 4 3 3 3 3 2 2" xfId="21761"/>
    <cellStyle name="표준 16 4 3 3 3 3 3" xfId="17972"/>
    <cellStyle name="표준 16 4 3 3 3 4" xfId="9518"/>
    <cellStyle name="표준 16 4 3 3 3 4 2" xfId="21759"/>
    <cellStyle name="표준 16 4 3 3 3 5" xfId="14099"/>
    <cellStyle name="표준 16 4 3 3 4" xfId="2267"/>
    <cellStyle name="표준 16 4 3 3 4 2" xfId="3693"/>
    <cellStyle name="표준 16 4 3 3 4 2 2" xfId="9522"/>
    <cellStyle name="표준 16 4 3 3 4 2 2 2" xfId="21763"/>
    <cellStyle name="표준 16 4 3 3 4 2 3" xfId="15933"/>
    <cellStyle name="표준 16 4 3 3 4 3" xfId="5733"/>
    <cellStyle name="표준 16 4 3 3 4 3 2" xfId="9523"/>
    <cellStyle name="표준 16 4 3 3 4 3 2 2" xfId="21764"/>
    <cellStyle name="표준 16 4 3 3 4 3 3" xfId="17973"/>
    <cellStyle name="표준 16 4 3 3 4 4" xfId="9521"/>
    <cellStyle name="표준 16 4 3 3 4 4 2" xfId="21762"/>
    <cellStyle name="표준 16 4 3 3 4 5" xfId="14507"/>
    <cellStyle name="표준 16 4 3 3 5" xfId="3689"/>
    <cellStyle name="표준 16 4 3 3 5 2" xfId="9524"/>
    <cellStyle name="표준 16 4 3 3 5 2 2" xfId="21765"/>
    <cellStyle name="표준 16 4 3 3 5 3" xfId="15929"/>
    <cellStyle name="표준 16 4 3 3 6" xfId="5729"/>
    <cellStyle name="표준 16 4 3 3 6 2" xfId="9525"/>
    <cellStyle name="표준 16 4 3 3 6 2 2" xfId="21766"/>
    <cellStyle name="표준 16 4 3 3 6 3" xfId="17969"/>
    <cellStyle name="표준 16 4 3 3 7" xfId="9511"/>
    <cellStyle name="표준 16 4 3 3 7 2" xfId="21752"/>
    <cellStyle name="표준 16 4 3 3 8" xfId="13283"/>
    <cellStyle name="표준 16 4 3 4" xfId="1144"/>
    <cellStyle name="표준 16 4 3 4 2" xfId="1553"/>
    <cellStyle name="표준 16 4 3 4 2 2" xfId="2777"/>
    <cellStyle name="표준 16 4 3 4 2 2 2" xfId="3696"/>
    <cellStyle name="표준 16 4 3 4 2 2 2 2" xfId="9529"/>
    <cellStyle name="표준 16 4 3 4 2 2 2 2 2" xfId="21770"/>
    <cellStyle name="표준 16 4 3 4 2 2 2 3" xfId="15936"/>
    <cellStyle name="표준 16 4 3 4 2 2 3" xfId="5736"/>
    <cellStyle name="표준 16 4 3 4 2 2 3 2" xfId="9530"/>
    <cellStyle name="표준 16 4 3 4 2 2 3 2 2" xfId="21771"/>
    <cellStyle name="표준 16 4 3 4 2 2 3 3" xfId="17976"/>
    <cellStyle name="표준 16 4 3 4 2 2 4" xfId="9528"/>
    <cellStyle name="표준 16 4 3 4 2 2 4 2" xfId="21769"/>
    <cellStyle name="표준 16 4 3 4 2 2 5" xfId="15017"/>
    <cellStyle name="표준 16 4 3 4 2 3" xfId="3695"/>
    <cellStyle name="표준 16 4 3 4 2 3 2" xfId="9531"/>
    <cellStyle name="표준 16 4 3 4 2 3 2 2" xfId="21772"/>
    <cellStyle name="표준 16 4 3 4 2 3 3" xfId="15935"/>
    <cellStyle name="표준 16 4 3 4 2 4" xfId="5735"/>
    <cellStyle name="표준 16 4 3 4 2 4 2" xfId="9532"/>
    <cellStyle name="표준 16 4 3 4 2 4 2 2" xfId="21773"/>
    <cellStyle name="표준 16 4 3 4 2 4 3" xfId="17975"/>
    <cellStyle name="표준 16 4 3 4 2 5" xfId="9527"/>
    <cellStyle name="표준 16 4 3 4 2 5 2" xfId="21768"/>
    <cellStyle name="표준 16 4 3 4 2 6" xfId="13793"/>
    <cellStyle name="표준 16 4 3 4 3" xfId="1961"/>
    <cellStyle name="표준 16 4 3 4 3 2" xfId="3697"/>
    <cellStyle name="표준 16 4 3 4 3 2 2" xfId="9534"/>
    <cellStyle name="표준 16 4 3 4 3 2 2 2" xfId="21775"/>
    <cellStyle name="표준 16 4 3 4 3 2 3" xfId="15937"/>
    <cellStyle name="표준 16 4 3 4 3 3" xfId="5737"/>
    <cellStyle name="표준 16 4 3 4 3 3 2" xfId="9535"/>
    <cellStyle name="표준 16 4 3 4 3 3 2 2" xfId="21776"/>
    <cellStyle name="표준 16 4 3 4 3 3 3" xfId="17977"/>
    <cellStyle name="표준 16 4 3 4 3 4" xfId="9533"/>
    <cellStyle name="표준 16 4 3 4 3 4 2" xfId="21774"/>
    <cellStyle name="표준 16 4 3 4 3 5" xfId="14201"/>
    <cellStyle name="표준 16 4 3 4 4" xfId="2369"/>
    <cellStyle name="표준 16 4 3 4 4 2" xfId="3698"/>
    <cellStyle name="표준 16 4 3 4 4 2 2" xfId="9537"/>
    <cellStyle name="표준 16 4 3 4 4 2 2 2" xfId="21778"/>
    <cellStyle name="표준 16 4 3 4 4 2 3" xfId="15938"/>
    <cellStyle name="표준 16 4 3 4 4 3" xfId="5738"/>
    <cellStyle name="표준 16 4 3 4 4 3 2" xfId="9538"/>
    <cellStyle name="표준 16 4 3 4 4 3 2 2" xfId="21779"/>
    <cellStyle name="표준 16 4 3 4 4 3 3" xfId="17978"/>
    <cellStyle name="표준 16 4 3 4 4 4" xfId="9536"/>
    <cellStyle name="표준 16 4 3 4 4 4 2" xfId="21777"/>
    <cellStyle name="표준 16 4 3 4 4 5" xfId="14609"/>
    <cellStyle name="표준 16 4 3 4 5" xfId="3694"/>
    <cellStyle name="표준 16 4 3 4 5 2" xfId="9539"/>
    <cellStyle name="표준 16 4 3 4 5 2 2" xfId="21780"/>
    <cellStyle name="표준 16 4 3 4 5 3" xfId="15934"/>
    <cellStyle name="표준 16 4 3 4 6" xfId="5734"/>
    <cellStyle name="표준 16 4 3 4 6 2" xfId="9540"/>
    <cellStyle name="표준 16 4 3 4 6 2 2" xfId="21781"/>
    <cellStyle name="표준 16 4 3 4 6 3" xfId="17974"/>
    <cellStyle name="표준 16 4 3 4 7" xfId="9526"/>
    <cellStyle name="표준 16 4 3 4 7 2" xfId="21767"/>
    <cellStyle name="표준 16 4 3 4 8" xfId="13385"/>
    <cellStyle name="표준 16 4 3 5" xfId="1247"/>
    <cellStyle name="표준 16 4 3 5 2" xfId="2471"/>
    <cellStyle name="표준 16 4 3 5 2 2" xfId="3700"/>
    <cellStyle name="표준 16 4 3 5 2 2 2" xfId="9543"/>
    <cellStyle name="표준 16 4 3 5 2 2 2 2" xfId="21784"/>
    <cellStyle name="표준 16 4 3 5 2 2 3" xfId="15940"/>
    <cellStyle name="표준 16 4 3 5 2 3" xfId="5740"/>
    <cellStyle name="표준 16 4 3 5 2 3 2" xfId="9544"/>
    <cellStyle name="표준 16 4 3 5 2 3 2 2" xfId="21785"/>
    <cellStyle name="표준 16 4 3 5 2 3 3" xfId="17980"/>
    <cellStyle name="표준 16 4 3 5 2 4" xfId="9542"/>
    <cellStyle name="표준 16 4 3 5 2 4 2" xfId="21783"/>
    <cellStyle name="표준 16 4 3 5 2 5" xfId="14711"/>
    <cellStyle name="표준 16 4 3 5 3" xfId="3699"/>
    <cellStyle name="표준 16 4 3 5 3 2" xfId="9545"/>
    <cellStyle name="표준 16 4 3 5 3 2 2" xfId="21786"/>
    <cellStyle name="표준 16 4 3 5 3 3" xfId="15939"/>
    <cellStyle name="표준 16 4 3 5 4" xfId="5739"/>
    <cellStyle name="표준 16 4 3 5 4 2" xfId="9546"/>
    <cellStyle name="표준 16 4 3 5 4 2 2" xfId="21787"/>
    <cellStyle name="표준 16 4 3 5 4 3" xfId="17979"/>
    <cellStyle name="표준 16 4 3 5 5" xfId="9541"/>
    <cellStyle name="표준 16 4 3 5 5 2" xfId="21782"/>
    <cellStyle name="표준 16 4 3 5 6" xfId="13487"/>
    <cellStyle name="표준 16 4 3 6" xfId="1655"/>
    <cellStyle name="표준 16 4 3 6 2" xfId="3701"/>
    <cellStyle name="표준 16 4 3 6 2 2" xfId="9548"/>
    <cellStyle name="표준 16 4 3 6 2 2 2" xfId="21789"/>
    <cellStyle name="표준 16 4 3 6 2 3" xfId="15941"/>
    <cellStyle name="표준 16 4 3 6 3" xfId="5741"/>
    <cellStyle name="표준 16 4 3 6 3 2" xfId="9549"/>
    <cellStyle name="표준 16 4 3 6 3 2 2" xfId="21790"/>
    <cellStyle name="표준 16 4 3 6 3 3" xfId="17981"/>
    <cellStyle name="표준 16 4 3 6 4" xfId="9547"/>
    <cellStyle name="표준 16 4 3 6 4 2" xfId="21788"/>
    <cellStyle name="표준 16 4 3 6 5" xfId="13895"/>
    <cellStyle name="표준 16 4 3 7" xfId="2063"/>
    <cellStyle name="표준 16 4 3 7 2" xfId="3702"/>
    <cellStyle name="표준 16 4 3 7 2 2" xfId="9551"/>
    <cellStyle name="표준 16 4 3 7 2 2 2" xfId="21792"/>
    <cellStyle name="표준 16 4 3 7 2 3" xfId="15942"/>
    <cellStyle name="표준 16 4 3 7 3" xfId="5742"/>
    <cellStyle name="표준 16 4 3 7 3 2" xfId="9552"/>
    <cellStyle name="표준 16 4 3 7 3 2 2" xfId="21793"/>
    <cellStyle name="표준 16 4 3 7 3 3" xfId="17982"/>
    <cellStyle name="표준 16 4 3 7 4" xfId="9550"/>
    <cellStyle name="표준 16 4 3 7 4 2" xfId="21791"/>
    <cellStyle name="표준 16 4 3 7 5" xfId="14303"/>
    <cellStyle name="표준 16 4 3 8" xfId="3683"/>
    <cellStyle name="표준 16 4 3 8 2" xfId="9553"/>
    <cellStyle name="표준 16 4 3 8 2 2" xfId="21794"/>
    <cellStyle name="표준 16 4 3 8 3" xfId="15923"/>
    <cellStyle name="표준 16 4 3 9" xfId="5723"/>
    <cellStyle name="표준 16 4 3 9 2" xfId="9554"/>
    <cellStyle name="표준 16 4 3 9 2 2" xfId="21795"/>
    <cellStyle name="표준 16 4 3 9 3" xfId="17963"/>
    <cellStyle name="표준 16 4 4" xfId="889"/>
    <cellStyle name="표준 16 4 4 2" xfId="1299"/>
    <cellStyle name="표준 16 4 4 2 2" xfId="2523"/>
    <cellStyle name="표준 16 4 4 2 2 2" xfId="3705"/>
    <cellStyle name="표준 16 4 4 2 2 2 2" xfId="9558"/>
    <cellStyle name="표준 16 4 4 2 2 2 2 2" xfId="21799"/>
    <cellStyle name="표준 16 4 4 2 2 2 3" xfId="15945"/>
    <cellStyle name="표준 16 4 4 2 2 3" xfId="5745"/>
    <cellStyle name="표준 16 4 4 2 2 3 2" xfId="9559"/>
    <cellStyle name="표준 16 4 4 2 2 3 2 2" xfId="21800"/>
    <cellStyle name="표준 16 4 4 2 2 3 3" xfId="17985"/>
    <cellStyle name="표준 16 4 4 2 2 4" xfId="9557"/>
    <cellStyle name="표준 16 4 4 2 2 4 2" xfId="21798"/>
    <cellStyle name="표준 16 4 4 2 2 5" xfId="14763"/>
    <cellStyle name="표준 16 4 4 2 3" xfId="3704"/>
    <cellStyle name="표준 16 4 4 2 3 2" xfId="9560"/>
    <cellStyle name="표준 16 4 4 2 3 2 2" xfId="21801"/>
    <cellStyle name="표준 16 4 4 2 3 3" xfId="15944"/>
    <cellStyle name="표준 16 4 4 2 4" xfId="5744"/>
    <cellStyle name="표준 16 4 4 2 4 2" xfId="9561"/>
    <cellStyle name="표준 16 4 4 2 4 2 2" xfId="21802"/>
    <cellStyle name="표준 16 4 4 2 4 3" xfId="17984"/>
    <cellStyle name="표준 16 4 4 2 5" xfId="9556"/>
    <cellStyle name="표준 16 4 4 2 5 2" xfId="21797"/>
    <cellStyle name="표준 16 4 4 2 6" xfId="13539"/>
    <cellStyle name="표준 16 4 4 3" xfId="1707"/>
    <cellStyle name="표준 16 4 4 3 2" xfId="3706"/>
    <cellStyle name="표준 16 4 4 3 2 2" xfId="9563"/>
    <cellStyle name="표준 16 4 4 3 2 2 2" xfId="21804"/>
    <cellStyle name="표준 16 4 4 3 2 3" xfId="15946"/>
    <cellStyle name="표준 16 4 4 3 3" xfId="5746"/>
    <cellStyle name="표준 16 4 4 3 3 2" xfId="9564"/>
    <cellStyle name="표준 16 4 4 3 3 2 2" xfId="21805"/>
    <cellStyle name="표준 16 4 4 3 3 3" xfId="17986"/>
    <cellStyle name="표준 16 4 4 3 4" xfId="9562"/>
    <cellStyle name="표준 16 4 4 3 4 2" xfId="21803"/>
    <cellStyle name="표준 16 4 4 3 5" xfId="13947"/>
    <cellStyle name="표준 16 4 4 4" xfId="2115"/>
    <cellStyle name="표준 16 4 4 4 2" xfId="3707"/>
    <cellStyle name="표준 16 4 4 4 2 2" xfId="9566"/>
    <cellStyle name="표준 16 4 4 4 2 2 2" xfId="21807"/>
    <cellStyle name="표준 16 4 4 4 2 3" xfId="15947"/>
    <cellStyle name="표준 16 4 4 4 3" xfId="5747"/>
    <cellStyle name="표준 16 4 4 4 3 2" xfId="9567"/>
    <cellStyle name="표준 16 4 4 4 3 2 2" xfId="21808"/>
    <cellStyle name="표준 16 4 4 4 3 3" xfId="17987"/>
    <cellStyle name="표준 16 4 4 4 4" xfId="9565"/>
    <cellStyle name="표준 16 4 4 4 4 2" xfId="21806"/>
    <cellStyle name="표준 16 4 4 4 5" xfId="14355"/>
    <cellStyle name="표준 16 4 4 5" xfId="3703"/>
    <cellStyle name="표준 16 4 4 5 2" xfId="9568"/>
    <cellStyle name="표준 16 4 4 5 2 2" xfId="21809"/>
    <cellStyle name="표준 16 4 4 5 3" xfId="15943"/>
    <cellStyle name="표준 16 4 4 6" xfId="5743"/>
    <cellStyle name="표준 16 4 4 6 2" xfId="9569"/>
    <cellStyle name="표준 16 4 4 6 2 2" xfId="21810"/>
    <cellStyle name="표준 16 4 4 6 3" xfId="17983"/>
    <cellStyle name="표준 16 4 4 7" xfId="9555"/>
    <cellStyle name="표준 16 4 4 7 2" xfId="21796"/>
    <cellStyle name="표준 16 4 4 8" xfId="13131"/>
    <cellStyle name="표준 16 4 5" xfId="991"/>
    <cellStyle name="표준 16 4 5 2" xfId="1401"/>
    <cellStyle name="표준 16 4 5 2 2" xfId="2625"/>
    <cellStyle name="표준 16 4 5 2 2 2" xfId="3710"/>
    <cellStyle name="표준 16 4 5 2 2 2 2" xfId="9573"/>
    <cellStyle name="표준 16 4 5 2 2 2 2 2" xfId="21814"/>
    <cellStyle name="표준 16 4 5 2 2 2 3" xfId="15950"/>
    <cellStyle name="표준 16 4 5 2 2 3" xfId="5750"/>
    <cellStyle name="표준 16 4 5 2 2 3 2" xfId="9574"/>
    <cellStyle name="표준 16 4 5 2 2 3 2 2" xfId="21815"/>
    <cellStyle name="표준 16 4 5 2 2 3 3" xfId="17990"/>
    <cellStyle name="표준 16 4 5 2 2 4" xfId="9572"/>
    <cellStyle name="표준 16 4 5 2 2 4 2" xfId="21813"/>
    <cellStyle name="표준 16 4 5 2 2 5" xfId="14865"/>
    <cellStyle name="표준 16 4 5 2 3" xfId="3709"/>
    <cellStyle name="표준 16 4 5 2 3 2" xfId="9575"/>
    <cellStyle name="표준 16 4 5 2 3 2 2" xfId="21816"/>
    <cellStyle name="표준 16 4 5 2 3 3" xfId="15949"/>
    <cellStyle name="표준 16 4 5 2 4" xfId="5749"/>
    <cellStyle name="표준 16 4 5 2 4 2" xfId="9576"/>
    <cellStyle name="표준 16 4 5 2 4 2 2" xfId="21817"/>
    <cellStyle name="표준 16 4 5 2 4 3" xfId="17989"/>
    <cellStyle name="표준 16 4 5 2 5" xfId="9571"/>
    <cellStyle name="표준 16 4 5 2 5 2" xfId="21812"/>
    <cellStyle name="표준 16 4 5 2 6" xfId="13641"/>
    <cellStyle name="표준 16 4 5 3" xfId="1809"/>
    <cellStyle name="표준 16 4 5 3 2" xfId="3711"/>
    <cellStyle name="표준 16 4 5 3 2 2" xfId="9578"/>
    <cellStyle name="표준 16 4 5 3 2 2 2" xfId="21819"/>
    <cellStyle name="표준 16 4 5 3 2 3" xfId="15951"/>
    <cellStyle name="표준 16 4 5 3 3" xfId="5751"/>
    <cellStyle name="표준 16 4 5 3 3 2" xfId="9579"/>
    <cellStyle name="표준 16 4 5 3 3 2 2" xfId="21820"/>
    <cellStyle name="표준 16 4 5 3 3 3" xfId="17991"/>
    <cellStyle name="표준 16 4 5 3 4" xfId="9577"/>
    <cellStyle name="표준 16 4 5 3 4 2" xfId="21818"/>
    <cellStyle name="표준 16 4 5 3 5" xfId="14049"/>
    <cellStyle name="표준 16 4 5 4" xfId="2217"/>
    <cellStyle name="표준 16 4 5 4 2" xfId="3712"/>
    <cellStyle name="표준 16 4 5 4 2 2" xfId="9581"/>
    <cellStyle name="표준 16 4 5 4 2 2 2" xfId="21822"/>
    <cellStyle name="표준 16 4 5 4 2 3" xfId="15952"/>
    <cellStyle name="표준 16 4 5 4 3" xfId="5752"/>
    <cellStyle name="표준 16 4 5 4 3 2" xfId="9582"/>
    <cellStyle name="표준 16 4 5 4 3 2 2" xfId="21823"/>
    <cellStyle name="표준 16 4 5 4 3 3" xfId="17992"/>
    <cellStyle name="표준 16 4 5 4 4" xfId="9580"/>
    <cellStyle name="표준 16 4 5 4 4 2" xfId="21821"/>
    <cellStyle name="표준 16 4 5 4 5" xfId="14457"/>
    <cellStyle name="표준 16 4 5 5" xfId="3708"/>
    <cellStyle name="표준 16 4 5 5 2" xfId="9583"/>
    <cellStyle name="표준 16 4 5 5 2 2" xfId="21824"/>
    <cellStyle name="표준 16 4 5 5 3" xfId="15948"/>
    <cellStyle name="표준 16 4 5 6" xfId="5748"/>
    <cellStyle name="표준 16 4 5 6 2" xfId="9584"/>
    <cellStyle name="표준 16 4 5 6 2 2" xfId="21825"/>
    <cellStyle name="표준 16 4 5 6 3" xfId="17988"/>
    <cellStyle name="표준 16 4 5 7" xfId="9570"/>
    <cellStyle name="표준 16 4 5 7 2" xfId="21811"/>
    <cellStyle name="표준 16 4 5 8" xfId="13233"/>
    <cellStyle name="표준 16 4 6" xfId="1094"/>
    <cellStyle name="표준 16 4 6 2" xfId="1503"/>
    <cellStyle name="표준 16 4 6 2 2" xfId="2727"/>
    <cellStyle name="표준 16 4 6 2 2 2" xfId="3715"/>
    <cellStyle name="표준 16 4 6 2 2 2 2" xfId="9588"/>
    <cellStyle name="표준 16 4 6 2 2 2 2 2" xfId="21829"/>
    <cellStyle name="표준 16 4 6 2 2 2 3" xfId="15955"/>
    <cellStyle name="표준 16 4 6 2 2 3" xfId="5755"/>
    <cellStyle name="표준 16 4 6 2 2 3 2" xfId="9589"/>
    <cellStyle name="표준 16 4 6 2 2 3 2 2" xfId="21830"/>
    <cellStyle name="표준 16 4 6 2 2 3 3" xfId="17995"/>
    <cellStyle name="표준 16 4 6 2 2 4" xfId="9587"/>
    <cellStyle name="표준 16 4 6 2 2 4 2" xfId="21828"/>
    <cellStyle name="표준 16 4 6 2 2 5" xfId="14967"/>
    <cellStyle name="표준 16 4 6 2 3" xfId="3714"/>
    <cellStyle name="표준 16 4 6 2 3 2" xfId="9590"/>
    <cellStyle name="표준 16 4 6 2 3 2 2" xfId="21831"/>
    <cellStyle name="표준 16 4 6 2 3 3" xfId="15954"/>
    <cellStyle name="표준 16 4 6 2 4" xfId="5754"/>
    <cellStyle name="표준 16 4 6 2 4 2" xfId="9591"/>
    <cellStyle name="표준 16 4 6 2 4 2 2" xfId="21832"/>
    <cellStyle name="표준 16 4 6 2 4 3" xfId="17994"/>
    <cellStyle name="표준 16 4 6 2 5" xfId="9586"/>
    <cellStyle name="표준 16 4 6 2 5 2" xfId="21827"/>
    <cellStyle name="표준 16 4 6 2 6" xfId="13743"/>
    <cellStyle name="표준 16 4 6 3" xfId="1911"/>
    <cellStyle name="표준 16 4 6 3 2" xfId="3716"/>
    <cellStyle name="표준 16 4 6 3 2 2" xfId="9593"/>
    <cellStyle name="표준 16 4 6 3 2 2 2" xfId="21834"/>
    <cellStyle name="표준 16 4 6 3 2 3" xfId="15956"/>
    <cellStyle name="표준 16 4 6 3 3" xfId="5756"/>
    <cellStyle name="표준 16 4 6 3 3 2" xfId="9594"/>
    <cellStyle name="표준 16 4 6 3 3 2 2" xfId="21835"/>
    <cellStyle name="표준 16 4 6 3 3 3" xfId="17996"/>
    <cellStyle name="표준 16 4 6 3 4" xfId="9592"/>
    <cellStyle name="표준 16 4 6 3 4 2" xfId="21833"/>
    <cellStyle name="표준 16 4 6 3 5" xfId="14151"/>
    <cellStyle name="표준 16 4 6 4" xfId="2319"/>
    <cellStyle name="표준 16 4 6 4 2" xfId="3717"/>
    <cellStyle name="표준 16 4 6 4 2 2" xfId="9596"/>
    <cellStyle name="표준 16 4 6 4 2 2 2" xfId="21837"/>
    <cellStyle name="표준 16 4 6 4 2 3" xfId="15957"/>
    <cellStyle name="표준 16 4 6 4 3" xfId="5757"/>
    <cellStyle name="표준 16 4 6 4 3 2" xfId="9597"/>
    <cellStyle name="표준 16 4 6 4 3 2 2" xfId="21838"/>
    <cellStyle name="표준 16 4 6 4 3 3" xfId="17997"/>
    <cellStyle name="표준 16 4 6 4 4" xfId="9595"/>
    <cellStyle name="표준 16 4 6 4 4 2" xfId="21836"/>
    <cellStyle name="표준 16 4 6 4 5" xfId="14559"/>
    <cellStyle name="표준 16 4 6 5" xfId="3713"/>
    <cellStyle name="표준 16 4 6 5 2" xfId="9598"/>
    <cellStyle name="표준 16 4 6 5 2 2" xfId="21839"/>
    <cellStyle name="표준 16 4 6 5 3" xfId="15953"/>
    <cellStyle name="표준 16 4 6 6" xfId="5753"/>
    <cellStyle name="표준 16 4 6 6 2" xfId="9599"/>
    <cellStyle name="표준 16 4 6 6 2 2" xfId="21840"/>
    <cellStyle name="표준 16 4 6 6 3" xfId="17993"/>
    <cellStyle name="표준 16 4 6 7" xfId="9585"/>
    <cellStyle name="표준 16 4 6 7 2" xfId="21826"/>
    <cellStyle name="표준 16 4 6 8" xfId="13335"/>
    <cellStyle name="표준 16 4 7" xfId="1197"/>
    <cellStyle name="표준 16 4 7 2" xfId="2421"/>
    <cellStyle name="표준 16 4 7 2 2" xfId="3719"/>
    <cellStyle name="표준 16 4 7 2 2 2" xfId="9602"/>
    <cellStyle name="표준 16 4 7 2 2 2 2" xfId="21843"/>
    <cellStyle name="표준 16 4 7 2 2 3" xfId="15959"/>
    <cellStyle name="표준 16 4 7 2 3" xfId="5759"/>
    <cellStyle name="표준 16 4 7 2 3 2" xfId="9603"/>
    <cellStyle name="표준 16 4 7 2 3 2 2" xfId="21844"/>
    <cellStyle name="표준 16 4 7 2 3 3" xfId="17999"/>
    <cellStyle name="표준 16 4 7 2 4" xfId="9601"/>
    <cellStyle name="표준 16 4 7 2 4 2" xfId="21842"/>
    <cellStyle name="표준 16 4 7 2 5" xfId="14661"/>
    <cellStyle name="표준 16 4 7 3" xfId="3718"/>
    <cellStyle name="표준 16 4 7 3 2" xfId="9604"/>
    <cellStyle name="표준 16 4 7 3 2 2" xfId="21845"/>
    <cellStyle name="표준 16 4 7 3 3" xfId="15958"/>
    <cellStyle name="표준 16 4 7 4" xfId="5758"/>
    <cellStyle name="표준 16 4 7 4 2" xfId="9605"/>
    <cellStyle name="표준 16 4 7 4 2 2" xfId="21846"/>
    <cellStyle name="표준 16 4 7 4 3" xfId="17998"/>
    <cellStyle name="표준 16 4 7 5" xfId="9600"/>
    <cellStyle name="표준 16 4 7 5 2" xfId="21841"/>
    <cellStyle name="표준 16 4 7 6" xfId="13437"/>
    <cellStyle name="표준 16 4 8" xfId="1605"/>
    <cellStyle name="표준 16 4 8 2" xfId="3720"/>
    <cellStyle name="표준 16 4 8 2 2" xfId="9607"/>
    <cellStyle name="표준 16 4 8 2 2 2" xfId="21848"/>
    <cellStyle name="표준 16 4 8 2 3" xfId="15960"/>
    <cellStyle name="표준 16 4 8 3" xfId="5760"/>
    <cellStyle name="표준 16 4 8 3 2" xfId="9608"/>
    <cellStyle name="표준 16 4 8 3 2 2" xfId="21849"/>
    <cellStyle name="표준 16 4 8 3 3" xfId="18000"/>
    <cellStyle name="표준 16 4 8 4" xfId="9606"/>
    <cellStyle name="표준 16 4 8 4 2" xfId="21847"/>
    <cellStyle name="표준 16 4 8 5" xfId="13845"/>
    <cellStyle name="표준 16 4 9" xfId="2013"/>
    <cellStyle name="표준 16 4 9 2" xfId="3721"/>
    <cellStyle name="표준 16 4 9 2 2" xfId="9610"/>
    <cellStyle name="표준 16 4 9 2 2 2" xfId="21851"/>
    <cellStyle name="표준 16 4 9 2 3" xfId="15961"/>
    <cellStyle name="표준 16 4 9 3" xfId="5761"/>
    <cellStyle name="표준 16 4 9 3 2" xfId="9611"/>
    <cellStyle name="표준 16 4 9 3 2 2" xfId="21852"/>
    <cellStyle name="표준 16 4 9 3 3" xfId="18001"/>
    <cellStyle name="표준 16 4 9 4" xfId="9609"/>
    <cellStyle name="표준 16 4 9 4 2" xfId="21850"/>
    <cellStyle name="표준 16 4 9 5" xfId="14253"/>
    <cellStyle name="표준 16 5" xfId="800"/>
    <cellStyle name="표준 16 5 10" xfId="5762"/>
    <cellStyle name="표준 16 5 10 2" xfId="9613"/>
    <cellStyle name="표준 16 5 10 2 2" xfId="21854"/>
    <cellStyle name="표준 16 5 10 3" xfId="18002"/>
    <cellStyle name="표준 16 5 11" xfId="9612"/>
    <cellStyle name="표준 16 5 11 2" xfId="21853"/>
    <cellStyle name="표준 16 5 12" xfId="13042"/>
    <cellStyle name="표준 16 5 2" xfId="850"/>
    <cellStyle name="표준 16 5 2 10" xfId="9614"/>
    <cellStyle name="표준 16 5 2 10 2" xfId="21855"/>
    <cellStyle name="표준 16 5 2 11" xfId="13092"/>
    <cellStyle name="표준 16 5 2 2" xfId="952"/>
    <cellStyle name="표준 16 5 2 2 2" xfId="1362"/>
    <cellStyle name="표준 16 5 2 2 2 2" xfId="2586"/>
    <cellStyle name="표준 16 5 2 2 2 2 2" xfId="3726"/>
    <cellStyle name="표준 16 5 2 2 2 2 2 2" xfId="9618"/>
    <cellStyle name="표준 16 5 2 2 2 2 2 2 2" xfId="21859"/>
    <cellStyle name="표준 16 5 2 2 2 2 2 3" xfId="15966"/>
    <cellStyle name="표준 16 5 2 2 2 2 3" xfId="5766"/>
    <cellStyle name="표준 16 5 2 2 2 2 3 2" xfId="9619"/>
    <cellStyle name="표준 16 5 2 2 2 2 3 2 2" xfId="21860"/>
    <cellStyle name="표준 16 5 2 2 2 2 3 3" xfId="18006"/>
    <cellStyle name="표준 16 5 2 2 2 2 4" xfId="9617"/>
    <cellStyle name="표준 16 5 2 2 2 2 4 2" xfId="21858"/>
    <cellStyle name="표준 16 5 2 2 2 2 5" xfId="14826"/>
    <cellStyle name="표준 16 5 2 2 2 3" xfId="3725"/>
    <cellStyle name="표준 16 5 2 2 2 3 2" xfId="9620"/>
    <cellStyle name="표준 16 5 2 2 2 3 2 2" xfId="21861"/>
    <cellStyle name="표준 16 5 2 2 2 3 3" xfId="15965"/>
    <cellStyle name="표준 16 5 2 2 2 4" xfId="5765"/>
    <cellStyle name="표준 16 5 2 2 2 4 2" xfId="9621"/>
    <cellStyle name="표준 16 5 2 2 2 4 2 2" xfId="21862"/>
    <cellStyle name="표준 16 5 2 2 2 4 3" xfId="18005"/>
    <cellStyle name="표준 16 5 2 2 2 5" xfId="9616"/>
    <cellStyle name="표준 16 5 2 2 2 5 2" xfId="21857"/>
    <cellStyle name="표준 16 5 2 2 2 6" xfId="13602"/>
    <cellStyle name="표준 16 5 2 2 3" xfId="1770"/>
    <cellStyle name="표준 16 5 2 2 3 2" xfId="3727"/>
    <cellStyle name="표준 16 5 2 2 3 2 2" xfId="9623"/>
    <cellStyle name="표준 16 5 2 2 3 2 2 2" xfId="21864"/>
    <cellStyle name="표준 16 5 2 2 3 2 3" xfId="15967"/>
    <cellStyle name="표준 16 5 2 2 3 3" xfId="5767"/>
    <cellStyle name="표준 16 5 2 2 3 3 2" xfId="9624"/>
    <cellStyle name="표준 16 5 2 2 3 3 2 2" xfId="21865"/>
    <cellStyle name="표준 16 5 2 2 3 3 3" xfId="18007"/>
    <cellStyle name="표준 16 5 2 2 3 4" xfId="9622"/>
    <cellStyle name="표준 16 5 2 2 3 4 2" xfId="21863"/>
    <cellStyle name="표준 16 5 2 2 3 5" xfId="14010"/>
    <cellStyle name="표준 16 5 2 2 4" xfId="2178"/>
    <cellStyle name="표준 16 5 2 2 4 2" xfId="3728"/>
    <cellStyle name="표준 16 5 2 2 4 2 2" xfId="9626"/>
    <cellStyle name="표준 16 5 2 2 4 2 2 2" xfId="21867"/>
    <cellStyle name="표준 16 5 2 2 4 2 3" xfId="15968"/>
    <cellStyle name="표준 16 5 2 2 4 3" xfId="5768"/>
    <cellStyle name="표준 16 5 2 2 4 3 2" xfId="9627"/>
    <cellStyle name="표준 16 5 2 2 4 3 2 2" xfId="21868"/>
    <cellStyle name="표준 16 5 2 2 4 3 3" xfId="18008"/>
    <cellStyle name="표준 16 5 2 2 4 4" xfId="9625"/>
    <cellStyle name="표준 16 5 2 2 4 4 2" xfId="21866"/>
    <cellStyle name="표준 16 5 2 2 4 5" xfId="14418"/>
    <cellStyle name="표준 16 5 2 2 5" xfId="3724"/>
    <cellStyle name="표준 16 5 2 2 5 2" xfId="9628"/>
    <cellStyle name="표준 16 5 2 2 5 2 2" xfId="21869"/>
    <cellStyle name="표준 16 5 2 2 5 3" xfId="15964"/>
    <cellStyle name="표준 16 5 2 2 6" xfId="5764"/>
    <cellStyle name="표준 16 5 2 2 6 2" xfId="9629"/>
    <cellStyle name="표준 16 5 2 2 6 2 2" xfId="21870"/>
    <cellStyle name="표준 16 5 2 2 6 3" xfId="18004"/>
    <cellStyle name="표준 16 5 2 2 7" xfId="9615"/>
    <cellStyle name="표준 16 5 2 2 7 2" xfId="21856"/>
    <cellStyle name="표준 16 5 2 2 8" xfId="13194"/>
    <cellStyle name="표준 16 5 2 3" xfId="1054"/>
    <cellStyle name="표준 16 5 2 3 2" xfId="1464"/>
    <cellStyle name="표준 16 5 2 3 2 2" xfId="2688"/>
    <cellStyle name="표준 16 5 2 3 2 2 2" xfId="3731"/>
    <cellStyle name="표준 16 5 2 3 2 2 2 2" xfId="9633"/>
    <cellStyle name="표준 16 5 2 3 2 2 2 2 2" xfId="21874"/>
    <cellStyle name="표준 16 5 2 3 2 2 2 3" xfId="15971"/>
    <cellStyle name="표준 16 5 2 3 2 2 3" xfId="5771"/>
    <cellStyle name="표준 16 5 2 3 2 2 3 2" xfId="9634"/>
    <cellStyle name="표준 16 5 2 3 2 2 3 2 2" xfId="21875"/>
    <cellStyle name="표준 16 5 2 3 2 2 3 3" xfId="18011"/>
    <cellStyle name="표준 16 5 2 3 2 2 4" xfId="9632"/>
    <cellStyle name="표준 16 5 2 3 2 2 4 2" xfId="21873"/>
    <cellStyle name="표준 16 5 2 3 2 2 5" xfId="14928"/>
    <cellStyle name="표준 16 5 2 3 2 3" xfId="3730"/>
    <cellStyle name="표준 16 5 2 3 2 3 2" xfId="9635"/>
    <cellStyle name="표준 16 5 2 3 2 3 2 2" xfId="21876"/>
    <cellStyle name="표준 16 5 2 3 2 3 3" xfId="15970"/>
    <cellStyle name="표준 16 5 2 3 2 4" xfId="5770"/>
    <cellStyle name="표준 16 5 2 3 2 4 2" xfId="9636"/>
    <cellStyle name="표준 16 5 2 3 2 4 2 2" xfId="21877"/>
    <cellStyle name="표준 16 5 2 3 2 4 3" xfId="18010"/>
    <cellStyle name="표준 16 5 2 3 2 5" xfId="9631"/>
    <cellStyle name="표준 16 5 2 3 2 5 2" xfId="21872"/>
    <cellStyle name="표준 16 5 2 3 2 6" xfId="13704"/>
    <cellStyle name="표준 16 5 2 3 3" xfId="1872"/>
    <cellStyle name="표준 16 5 2 3 3 2" xfId="3732"/>
    <cellStyle name="표준 16 5 2 3 3 2 2" xfId="9638"/>
    <cellStyle name="표준 16 5 2 3 3 2 2 2" xfId="21879"/>
    <cellStyle name="표준 16 5 2 3 3 2 3" xfId="15972"/>
    <cellStyle name="표준 16 5 2 3 3 3" xfId="5772"/>
    <cellStyle name="표준 16 5 2 3 3 3 2" xfId="9639"/>
    <cellStyle name="표준 16 5 2 3 3 3 2 2" xfId="21880"/>
    <cellStyle name="표준 16 5 2 3 3 3 3" xfId="18012"/>
    <cellStyle name="표준 16 5 2 3 3 4" xfId="9637"/>
    <cellStyle name="표준 16 5 2 3 3 4 2" xfId="21878"/>
    <cellStyle name="표준 16 5 2 3 3 5" xfId="14112"/>
    <cellStyle name="표준 16 5 2 3 4" xfId="2280"/>
    <cellStyle name="표준 16 5 2 3 4 2" xfId="3733"/>
    <cellStyle name="표준 16 5 2 3 4 2 2" xfId="9641"/>
    <cellStyle name="표준 16 5 2 3 4 2 2 2" xfId="21882"/>
    <cellStyle name="표준 16 5 2 3 4 2 3" xfId="15973"/>
    <cellStyle name="표준 16 5 2 3 4 3" xfId="5773"/>
    <cellStyle name="표준 16 5 2 3 4 3 2" xfId="9642"/>
    <cellStyle name="표준 16 5 2 3 4 3 2 2" xfId="21883"/>
    <cellStyle name="표준 16 5 2 3 4 3 3" xfId="18013"/>
    <cellStyle name="표준 16 5 2 3 4 4" xfId="9640"/>
    <cellStyle name="표준 16 5 2 3 4 4 2" xfId="21881"/>
    <cellStyle name="표준 16 5 2 3 4 5" xfId="14520"/>
    <cellStyle name="표준 16 5 2 3 5" xfId="3729"/>
    <cellStyle name="표준 16 5 2 3 5 2" xfId="9643"/>
    <cellStyle name="표준 16 5 2 3 5 2 2" xfId="21884"/>
    <cellStyle name="표준 16 5 2 3 5 3" xfId="15969"/>
    <cellStyle name="표준 16 5 2 3 6" xfId="5769"/>
    <cellStyle name="표준 16 5 2 3 6 2" xfId="9644"/>
    <cellStyle name="표준 16 5 2 3 6 2 2" xfId="21885"/>
    <cellStyle name="표준 16 5 2 3 6 3" xfId="18009"/>
    <cellStyle name="표준 16 5 2 3 7" xfId="9630"/>
    <cellStyle name="표준 16 5 2 3 7 2" xfId="21871"/>
    <cellStyle name="표준 16 5 2 3 8" xfId="13296"/>
    <cellStyle name="표준 16 5 2 4" xfId="1157"/>
    <cellStyle name="표준 16 5 2 4 2" xfId="1566"/>
    <cellStyle name="표준 16 5 2 4 2 2" xfId="2790"/>
    <cellStyle name="표준 16 5 2 4 2 2 2" xfId="3736"/>
    <cellStyle name="표준 16 5 2 4 2 2 2 2" xfId="9648"/>
    <cellStyle name="표준 16 5 2 4 2 2 2 2 2" xfId="21889"/>
    <cellStyle name="표준 16 5 2 4 2 2 2 3" xfId="15976"/>
    <cellStyle name="표준 16 5 2 4 2 2 3" xfId="5776"/>
    <cellStyle name="표준 16 5 2 4 2 2 3 2" xfId="9649"/>
    <cellStyle name="표준 16 5 2 4 2 2 3 2 2" xfId="21890"/>
    <cellStyle name="표준 16 5 2 4 2 2 3 3" xfId="18016"/>
    <cellStyle name="표준 16 5 2 4 2 2 4" xfId="9647"/>
    <cellStyle name="표준 16 5 2 4 2 2 4 2" xfId="21888"/>
    <cellStyle name="표준 16 5 2 4 2 2 5" xfId="15030"/>
    <cellStyle name="표준 16 5 2 4 2 3" xfId="3735"/>
    <cellStyle name="표준 16 5 2 4 2 3 2" xfId="9650"/>
    <cellStyle name="표준 16 5 2 4 2 3 2 2" xfId="21891"/>
    <cellStyle name="표준 16 5 2 4 2 3 3" xfId="15975"/>
    <cellStyle name="표준 16 5 2 4 2 4" xfId="5775"/>
    <cellStyle name="표준 16 5 2 4 2 4 2" xfId="9651"/>
    <cellStyle name="표준 16 5 2 4 2 4 2 2" xfId="21892"/>
    <cellStyle name="표준 16 5 2 4 2 4 3" xfId="18015"/>
    <cellStyle name="표준 16 5 2 4 2 5" xfId="9646"/>
    <cellStyle name="표준 16 5 2 4 2 5 2" xfId="21887"/>
    <cellStyle name="표준 16 5 2 4 2 6" xfId="13806"/>
    <cellStyle name="표준 16 5 2 4 3" xfId="1974"/>
    <cellStyle name="표준 16 5 2 4 3 2" xfId="3737"/>
    <cellStyle name="표준 16 5 2 4 3 2 2" xfId="9653"/>
    <cellStyle name="표준 16 5 2 4 3 2 2 2" xfId="21894"/>
    <cellStyle name="표준 16 5 2 4 3 2 3" xfId="15977"/>
    <cellStyle name="표준 16 5 2 4 3 3" xfId="5777"/>
    <cellStyle name="표준 16 5 2 4 3 3 2" xfId="9654"/>
    <cellStyle name="표준 16 5 2 4 3 3 2 2" xfId="21895"/>
    <cellStyle name="표준 16 5 2 4 3 3 3" xfId="18017"/>
    <cellStyle name="표준 16 5 2 4 3 4" xfId="9652"/>
    <cellStyle name="표준 16 5 2 4 3 4 2" xfId="21893"/>
    <cellStyle name="표준 16 5 2 4 3 5" xfId="14214"/>
    <cellStyle name="표준 16 5 2 4 4" xfId="2382"/>
    <cellStyle name="표준 16 5 2 4 4 2" xfId="3738"/>
    <cellStyle name="표준 16 5 2 4 4 2 2" xfId="9656"/>
    <cellStyle name="표준 16 5 2 4 4 2 2 2" xfId="21897"/>
    <cellStyle name="표준 16 5 2 4 4 2 3" xfId="15978"/>
    <cellStyle name="표준 16 5 2 4 4 3" xfId="5778"/>
    <cellStyle name="표준 16 5 2 4 4 3 2" xfId="9657"/>
    <cellStyle name="표준 16 5 2 4 4 3 2 2" xfId="21898"/>
    <cellStyle name="표준 16 5 2 4 4 3 3" xfId="18018"/>
    <cellStyle name="표준 16 5 2 4 4 4" xfId="9655"/>
    <cellStyle name="표준 16 5 2 4 4 4 2" xfId="21896"/>
    <cellStyle name="표준 16 5 2 4 4 5" xfId="14622"/>
    <cellStyle name="표준 16 5 2 4 5" xfId="3734"/>
    <cellStyle name="표준 16 5 2 4 5 2" xfId="9658"/>
    <cellStyle name="표준 16 5 2 4 5 2 2" xfId="21899"/>
    <cellStyle name="표준 16 5 2 4 5 3" xfId="15974"/>
    <cellStyle name="표준 16 5 2 4 6" xfId="5774"/>
    <cellStyle name="표준 16 5 2 4 6 2" xfId="9659"/>
    <cellStyle name="표준 16 5 2 4 6 2 2" xfId="21900"/>
    <cellStyle name="표준 16 5 2 4 6 3" xfId="18014"/>
    <cellStyle name="표준 16 5 2 4 7" xfId="9645"/>
    <cellStyle name="표준 16 5 2 4 7 2" xfId="21886"/>
    <cellStyle name="표준 16 5 2 4 8" xfId="13398"/>
    <cellStyle name="표준 16 5 2 5" xfId="1260"/>
    <cellStyle name="표준 16 5 2 5 2" xfId="2484"/>
    <cellStyle name="표준 16 5 2 5 2 2" xfId="3740"/>
    <cellStyle name="표준 16 5 2 5 2 2 2" xfId="9662"/>
    <cellStyle name="표준 16 5 2 5 2 2 2 2" xfId="21903"/>
    <cellStyle name="표준 16 5 2 5 2 2 3" xfId="15980"/>
    <cellStyle name="표준 16 5 2 5 2 3" xfId="5780"/>
    <cellStyle name="표준 16 5 2 5 2 3 2" xfId="9663"/>
    <cellStyle name="표준 16 5 2 5 2 3 2 2" xfId="21904"/>
    <cellStyle name="표준 16 5 2 5 2 3 3" xfId="18020"/>
    <cellStyle name="표준 16 5 2 5 2 4" xfId="9661"/>
    <cellStyle name="표준 16 5 2 5 2 4 2" xfId="21902"/>
    <cellStyle name="표준 16 5 2 5 2 5" xfId="14724"/>
    <cellStyle name="표준 16 5 2 5 3" xfId="3739"/>
    <cellStyle name="표준 16 5 2 5 3 2" xfId="9664"/>
    <cellStyle name="표준 16 5 2 5 3 2 2" xfId="21905"/>
    <cellStyle name="표준 16 5 2 5 3 3" xfId="15979"/>
    <cellStyle name="표준 16 5 2 5 4" xfId="5779"/>
    <cellStyle name="표준 16 5 2 5 4 2" xfId="9665"/>
    <cellStyle name="표준 16 5 2 5 4 2 2" xfId="21906"/>
    <cellStyle name="표준 16 5 2 5 4 3" xfId="18019"/>
    <cellStyle name="표준 16 5 2 5 5" xfId="9660"/>
    <cellStyle name="표준 16 5 2 5 5 2" xfId="21901"/>
    <cellStyle name="표준 16 5 2 5 6" xfId="13500"/>
    <cellStyle name="표준 16 5 2 6" xfId="1668"/>
    <cellStyle name="표준 16 5 2 6 2" xfId="3741"/>
    <cellStyle name="표준 16 5 2 6 2 2" xfId="9667"/>
    <cellStyle name="표준 16 5 2 6 2 2 2" xfId="21908"/>
    <cellStyle name="표준 16 5 2 6 2 3" xfId="15981"/>
    <cellStyle name="표준 16 5 2 6 3" xfId="5781"/>
    <cellStyle name="표준 16 5 2 6 3 2" xfId="9668"/>
    <cellStyle name="표준 16 5 2 6 3 2 2" xfId="21909"/>
    <cellStyle name="표준 16 5 2 6 3 3" xfId="18021"/>
    <cellStyle name="표준 16 5 2 6 4" xfId="9666"/>
    <cellStyle name="표준 16 5 2 6 4 2" xfId="21907"/>
    <cellStyle name="표준 16 5 2 6 5" xfId="13908"/>
    <cellStyle name="표준 16 5 2 7" xfId="2076"/>
    <cellStyle name="표준 16 5 2 7 2" xfId="3742"/>
    <cellStyle name="표준 16 5 2 7 2 2" xfId="9670"/>
    <cellStyle name="표준 16 5 2 7 2 2 2" xfId="21911"/>
    <cellStyle name="표준 16 5 2 7 2 3" xfId="15982"/>
    <cellStyle name="표준 16 5 2 7 3" xfId="5782"/>
    <cellStyle name="표준 16 5 2 7 3 2" xfId="9671"/>
    <cellStyle name="표준 16 5 2 7 3 2 2" xfId="21912"/>
    <cellStyle name="표준 16 5 2 7 3 3" xfId="18022"/>
    <cellStyle name="표준 16 5 2 7 4" xfId="9669"/>
    <cellStyle name="표준 16 5 2 7 4 2" xfId="21910"/>
    <cellStyle name="표준 16 5 2 7 5" xfId="14316"/>
    <cellStyle name="표준 16 5 2 8" xfId="3723"/>
    <cellStyle name="표준 16 5 2 8 2" xfId="9672"/>
    <cellStyle name="표준 16 5 2 8 2 2" xfId="21913"/>
    <cellStyle name="표준 16 5 2 8 3" xfId="15963"/>
    <cellStyle name="표준 16 5 2 9" xfId="5763"/>
    <cellStyle name="표준 16 5 2 9 2" xfId="9673"/>
    <cellStyle name="표준 16 5 2 9 2 2" xfId="21914"/>
    <cellStyle name="표준 16 5 2 9 3" xfId="18003"/>
    <cellStyle name="표준 16 5 3" xfId="902"/>
    <cellStyle name="표준 16 5 3 2" xfId="1312"/>
    <cellStyle name="표준 16 5 3 2 2" xfId="2536"/>
    <cellStyle name="표준 16 5 3 2 2 2" xfId="3745"/>
    <cellStyle name="표준 16 5 3 2 2 2 2" xfId="9677"/>
    <cellStyle name="표준 16 5 3 2 2 2 2 2" xfId="21918"/>
    <cellStyle name="표준 16 5 3 2 2 2 3" xfId="15985"/>
    <cellStyle name="표준 16 5 3 2 2 3" xfId="5785"/>
    <cellStyle name="표준 16 5 3 2 2 3 2" xfId="9678"/>
    <cellStyle name="표준 16 5 3 2 2 3 2 2" xfId="21919"/>
    <cellStyle name="표준 16 5 3 2 2 3 3" xfId="18025"/>
    <cellStyle name="표준 16 5 3 2 2 4" xfId="9676"/>
    <cellStyle name="표준 16 5 3 2 2 4 2" xfId="21917"/>
    <cellStyle name="표준 16 5 3 2 2 5" xfId="14776"/>
    <cellStyle name="표준 16 5 3 2 3" xfId="3744"/>
    <cellStyle name="표준 16 5 3 2 3 2" xfId="9679"/>
    <cellStyle name="표준 16 5 3 2 3 2 2" xfId="21920"/>
    <cellStyle name="표준 16 5 3 2 3 3" xfId="15984"/>
    <cellStyle name="표준 16 5 3 2 4" xfId="5784"/>
    <cellStyle name="표준 16 5 3 2 4 2" xfId="9680"/>
    <cellStyle name="표준 16 5 3 2 4 2 2" xfId="21921"/>
    <cellStyle name="표준 16 5 3 2 4 3" xfId="18024"/>
    <cellStyle name="표준 16 5 3 2 5" xfId="9675"/>
    <cellStyle name="표준 16 5 3 2 5 2" xfId="21916"/>
    <cellStyle name="표준 16 5 3 2 6" xfId="13552"/>
    <cellStyle name="표준 16 5 3 3" xfId="1720"/>
    <cellStyle name="표준 16 5 3 3 2" xfId="3746"/>
    <cellStyle name="표준 16 5 3 3 2 2" xfId="9682"/>
    <cellStyle name="표준 16 5 3 3 2 2 2" xfId="21923"/>
    <cellStyle name="표준 16 5 3 3 2 3" xfId="15986"/>
    <cellStyle name="표준 16 5 3 3 3" xfId="5786"/>
    <cellStyle name="표준 16 5 3 3 3 2" xfId="9683"/>
    <cellStyle name="표준 16 5 3 3 3 2 2" xfId="21924"/>
    <cellStyle name="표준 16 5 3 3 3 3" xfId="18026"/>
    <cellStyle name="표준 16 5 3 3 4" xfId="9681"/>
    <cellStyle name="표준 16 5 3 3 4 2" xfId="21922"/>
    <cellStyle name="표준 16 5 3 3 5" xfId="13960"/>
    <cellStyle name="표준 16 5 3 4" xfId="2128"/>
    <cellStyle name="표준 16 5 3 4 2" xfId="3747"/>
    <cellStyle name="표준 16 5 3 4 2 2" xfId="9685"/>
    <cellStyle name="표준 16 5 3 4 2 2 2" xfId="21926"/>
    <cellStyle name="표준 16 5 3 4 2 3" xfId="15987"/>
    <cellStyle name="표준 16 5 3 4 3" xfId="5787"/>
    <cellStyle name="표준 16 5 3 4 3 2" xfId="9686"/>
    <cellStyle name="표준 16 5 3 4 3 2 2" xfId="21927"/>
    <cellStyle name="표준 16 5 3 4 3 3" xfId="18027"/>
    <cellStyle name="표준 16 5 3 4 4" xfId="9684"/>
    <cellStyle name="표준 16 5 3 4 4 2" xfId="21925"/>
    <cellStyle name="표준 16 5 3 4 5" xfId="14368"/>
    <cellStyle name="표준 16 5 3 5" xfId="3743"/>
    <cellStyle name="표준 16 5 3 5 2" xfId="9687"/>
    <cellStyle name="표준 16 5 3 5 2 2" xfId="21928"/>
    <cellStyle name="표준 16 5 3 5 3" xfId="15983"/>
    <cellStyle name="표준 16 5 3 6" xfId="5783"/>
    <cellStyle name="표준 16 5 3 6 2" xfId="9688"/>
    <cellStyle name="표준 16 5 3 6 2 2" xfId="21929"/>
    <cellStyle name="표준 16 5 3 6 3" xfId="18023"/>
    <cellStyle name="표준 16 5 3 7" xfId="9674"/>
    <cellStyle name="표준 16 5 3 7 2" xfId="21915"/>
    <cellStyle name="표준 16 5 3 8" xfId="13144"/>
    <cellStyle name="표준 16 5 4" xfId="1004"/>
    <cellStyle name="표준 16 5 4 2" xfId="1414"/>
    <cellStyle name="표준 16 5 4 2 2" xfId="2638"/>
    <cellStyle name="표준 16 5 4 2 2 2" xfId="3750"/>
    <cellStyle name="표준 16 5 4 2 2 2 2" xfId="9692"/>
    <cellStyle name="표준 16 5 4 2 2 2 2 2" xfId="21933"/>
    <cellStyle name="표준 16 5 4 2 2 2 3" xfId="15990"/>
    <cellStyle name="표준 16 5 4 2 2 3" xfId="5790"/>
    <cellStyle name="표준 16 5 4 2 2 3 2" xfId="9693"/>
    <cellStyle name="표준 16 5 4 2 2 3 2 2" xfId="21934"/>
    <cellStyle name="표준 16 5 4 2 2 3 3" xfId="18030"/>
    <cellStyle name="표준 16 5 4 2 2 4" xfId="9691"/>
    <cellStyle name="표준 16 5 4 2 2 4 2" xfId="21932"/>
    <cellStyle name="표준 16 5 4 2 2 5" xfId="14878"/>
    <cellStyle name="표준 16 5 4 2 3" xfId="3749"/>
    <cellStyle name="표준 16 5 4 2 3 2" xfId="9694"/>
    <cellStyle name="표준 16 5 4 2 3 2 2" xfId="21935"/>
    <cellStyle name="표준 16 5 4 2 3 3" xfId="15989"/>
    <cellStyle name="표준 16 5 4 2 4" xfId="5789"/>
    <cellStyle name="표준 16 5 4 2 4 2" xfId="9695"/>
    <cellStyle name="표준 16 5 4 2 4 2 2" xfId="21936"/>
    <cellStyle name="표준 16 5 4 2 4 3" xfId="18029"/>
    <cellStyle name="표준 16 5 4 2 5" xfId="9690"/>
    <cellStyle name="표준 16 5 4 2 5 2" xfId="21931"/>
    <cellStyle name="표준 16 5 4 2 6" xfId="13654"/>
    <cellStyle name="표준 16 5 4 3" xfId="1822"/>
    <cellStyle name="표준 16 5 4 3 2" xfId="3751"/>
    <cellStyle name="표준 16 5 4 3 2 2" xfId="9697"/>
    <cellStyle name="표준 16 5 4 3 2 2 2" xfId="21938"/>
    <cellStyle name="표준 16 5 4 3 2 3" xfId="15991"/>
    <cellStyle name="표준 16 5 4 3 3" xfId="5791"/>
    <cellStyle name="표준 16 5 4 3 3 2" xfId="9698"/>
    <cellStyle name="표준 16 5 4 3 3 2 2" xfId="21939"/>
    <cellStyle name="표준 16 5 4 3 3 3" xfId="18031"/>
    <cellStyle name="표준 16 5 4 3 4" xfId="9696"/>
    <cellStyle name="표준 16 5 4 3 4 2" xfId="21937"/>
    <cellStyle name="표준 16 5 4 3 5" xfId="14062"/>
    <cellStyle name="표준 16 5 4 4" xfId="2230"/>
    <cellStyle name="표준 16 5 4 4 2" xfId="3752"/>
    <cellStyle name="표준 16 5 4 4 2 2" xfId="9700"/>
    <cellStyle name="표준 16 5 4 4 2 2 2" xfId="21941"/>
    <cellStyle name="표준 16 5 4 4 2 3" xfId="15992"/>
    <cellStyle name="표준 16 5 4 4 3" xfId="5792"/>
    <cellStyle name="표준 16 5 4 4 3 2" xfId="9701"/>
    <cellStyle name="표준 16 5 4 4 3 2 2" xfId="21942"/>
    <cellStyle name="표준 16 5 4 4 3 3" xfId="18032"/>
    <cellStyle name="표준 16 5 4 4 4" xfId="9699"/>
    <cellStyle name="표준 16 5 4 4 4 2" xfId="21940"/>
    <cellStyle name="표준 16 5 4 4 5" xfId="14470"/>
    <cellStyle name="표준 16 5 4 5" xfId="3748"/>
    <cellStyle name="표준 16 5 4 5 2" xfId="9702"/>
    <cellStyle name="표준 16 5 4 5 2 2" xfId="21943"/>
    <cellStyle name="표준 16 5 4 5 3" xfId="15988"/>
    <cellStyle name="표준 16 5 4 6" xfId="5788"/>
    <cellStyle name="표준 16 5 4 6 2" xfId="9703"/>
    <cellStyle name="표준 16 5 4 6 2 2" xfId="21944"/>
    <cellStyle name="표준 16 5 4 6 3" xfId="18028"/>
    <cellStyle name="표준 16 5 4 7" xfId="9689"/>
    <cellStyle name="표준 16 5 4 7 2" xfId="21930"/>
    <cellStyle name="표준 16 5 4 8" xfId="13246"/>
    <cellStyle name="표준 16 5 5" xfId="1107"/>
    <cellStyle name="표준 16 5 5 2" xfId="1516"/>
    <cellStyle name="표준 16 5 5 2 2" xfId="2740"/>
    <cellStyle name="표준 16 5 5 2 2 2" xfId="3755"/>
    <cellStyle name="표준 16 5 5 2 2 2 2" xfId="9707"/>
    <cellStyle name="표준 16 5 5 2 2 2 2 2" xfId="21948"/>
    <cellStyle name="표준 16 5 5 2 2 2 3" xfId="15995"/>
    <cellStyle name="표준 16 5 5 2 2 3" xfId="5795"/>
    <cellStyle name="표준 16 5 5 2 2 3 2" xfId="9708"/>
    <cellStyle name="표준 16 5 5 2 2 3 2 2" xfId="21949"/>
    <cellStyle name="표준 16 5 5 2 2 3 3" xfId="18035"/>
    <cellStyle name="표준 16 5 5 2 2 4" xfId="9706"/>
    <cellStyle name="표준 16 5 5 2 2 4 2" xfId="21947"/>
    <cellStyle name="표준 16 5 5 2 2 5" xfId="14980"/>
    <cellStyle name="표준 16 5 5 2 3" xfId="3754"/>
    <cellStyle name="표준 16 5 5 2 3 2" xfId="9709"/>
    <cellStyle name="표준 16 5 5 2 3 2 2" xfId="21950"/>
    <cellStyle name="표준 16 5 5 2 3 3" xfId="15994"/>
    <cellStyle name="표준 16 5 5 2 4" xfId="5794"/>
    <cellStyle name="표준 16 5 5 2 4 2" xfId="9710"/>
    <cellStyle name="표준 16 5 5 2 4 2 2" xfId="21951"/>
    <cellStyle name="표준 16 5 5 2 4 3" xfId="18034"/>
    <cellStyle name="표준 16 5 5 2 5" xfId="9705"/>
    <cellStyle name="표준 16 5 5 2 5 2" xfId="21946"/>
    <cellStyle name="표준 16 5 5 2 6" xfId="13756"/>
    <cellStyle name="표준 16 5 5 3" xfId="1924"/>
    <cellStyle name="표준 16 5 5 3 2" xfId="3756"/>
    <cellStyle name="표준 16 5 5 3 2 2" xfId="9712"/>
    <cellStyle name="표준 16 5 5 3 2 2 2" xfId="21953"/>
    <cellStyle name="표준 16 5 5 3 2 3" xfId="15996"/>
    <cellStyle name="표준 16 5 5 3 3" xfId="5796"/>
    <cellStyle name="표준 16 5 5 3 3 2" xfId="9713"/>
    <cellStyle name="표준 16 5 5 3 3 2 2" xfId="21954"/>
    <cellStyle name="표준 16 5 5 3 3 3" xfId="18036"/>
    <cellStyle name="표준 16 5 5 3 4" xfId="9711"/>
    <cellStyle name="표준 16 5 5 3 4 2" xfId="21952"/>
    <cellStyle name="표준 16 5 5 3 5" xfId="14164"/>
    <cellStyle name="표준 16 5 5 4" xfId="2332"/>
    <cellStyle name="표준 16 5 5 4 2" xfId="3757"/>
    <cellStyle name="표준 16 5 5 4 2 2" xfId="9715"/>
    <cellStyle name="표준 16 5 5 4 2 2 2" xfId="21956"/>
    <cellStyle name="표준 16 5 5 4 2 3" xfId="15997"/>
    <cellStyle name="표준 16 5 5 4 3" xfId="5797"/>
    <cellStyle name="표준 16 5 5 4 3 2" xfId="9716"/>
    <cellStyle name="표준 16 5 5 4 3 2 2" xfId="21957"/>
    <cellStyle name="표준 16 5 5 4 3 3" xfId="18037"/>
    <cellStyle name="표준 16 5 5 4 4" xfId="9714"/>
    <cellStyle name="표준 16 5 5 4 4 2" xfId="21955"/>
    <cellStyle name="표준 16 5 5 4 5" xfId="14572"/>
    <cellStyle name="표준 16 5 5 5" xfId="3753"/>
    <cellStyle name="표준 16 5 5 5 2" xfId="9717"/>
    <cellStyle name="표준 16 5 5 5 2 2" xfId="21958"/>
    <cellStyle name="표준 16 5 5 5 3" xfId="15993"/>
    <cellStyle name="표준 16 5 5 6" xfId="5793"/>
    <cellStyle name="표준 16 5 5 6 2" xfId="9718"/>
    <cellStyle name="표준 16 5 5 6 2 2" xfId="21959"/>
    <cellStyle name="표준 16 5 5 6 3" xfId="18033"/>
    <cellStyle name="표준 16 5 5 7" xfId="9704"/>
    <cellStyle name="표준 16 5 5 7 2" xfId="21945"/>
    <cellStyle name="표준 16 5 5 8" xfId="13348"/>
    <cellStyle name="표준 16 5 6" xfId="1210"/>
    <cellStyle name="표준 16 5 6 2" xfId="2434"/>
    <cellStyle name="표준 16 5 6 2 2" xfId="3759"/>
    <cellStyle name="표준 16 5 6 2 2 2" xfId="9721"/>
    <cellStyle name="표준 16 5 6 2 2 2 2" xfId="21962"/>
    <cellStyle name="표준 16 5 6 2 2 3" xfId="15999"/>
    <cellStyle name="표준 16 5 6 2 3" xfId="5799"/>
    <cellStyle name="표준 16 5 6 2 3 2" xfId="9722"/>
    <cellStyle name="표준 16 5 6 2 3 2 2" xfId="21963"/>
    <cellStyle name="표준 16 5 6 2 3 3" xfId="18039"/>
    <cellStyle name="표준 16 5 6 2 4" xfId="9720"/>
    <cellStyle name="표준 16 5 6 2 4 2" xfId="21961"/>
    <cellStyle name="표준 16 5 6 2 5" xfId="14674"/>
    <cellStyle name="표준 16 5 6 3" xfId="3758"/>
    <cellStyle name="표준 16 5 6 3 2" xfId="9723"/>
    <cellStyle name="표준 16 5 6 3 2 2" xfId="21964"/>
    <cellStyle name="표준 16 5 6 3 3" xfId="15998"/>
    <cellStyle name="표준 16 5 6 4" xfId="5798"/>
    <cellStyle name="표준 16 5 6 4 2" xfId="9724"/>
    <cellStyle name="표준 16 5 6 4 2 2" xfId="21965"/>
    <cellStyle name="표준 16 5 6 4 3" xfId="18038"/>
    <cellStyle name="표준 16 5 6 5" xfId="9719"/>
    <cellStyle name="표준 16 5 6 5 2" xfId="21960"/>
    <cellStyle name="표준 16 5 6 6" xfId="13450"/>
    <cellStyle name="표준 16 5 7" xfId="1618"/>
    <cellStyle name="표준 16 5 7 2" xfId="3760"/>
    <cellStyle name="표준 16 5 7 2 2" xfId="9726"/>
    <cellStyle name="표준 16 5 7 2 2 2" xfId="21967"/>
    <cellStyle name="표준 16 5 7 2 3" xfId="16000"/>
    <cellStyle name="표준 16 5 7 3" xfId="5800"/>
    <cellStyle name="표준 16 5 7 3 2" xfId="9727"/>
    <cellStyle name="표준 16 5 7 3 2 2" xfId="21968"/>
    <cellStyle name="표준 16 5 7 3 3" xfId="18040"/>
    <cellStyle name="표준 16 5 7 4" xfId="9725"/>
    <cellStyle name="표준 16 5 7 4 2" xfId="21966"/>
    <cellStyle name="표준 16 5 7 5" xfId="13858"/>
    <cellStyle name="표준 16 5 8" xfId="2026"/>
    <cellStyle name="표준 16 5 8 2" xfId="3761"/>
    <cellStyle name="표준 16 5 8 2 2" xfId="9729"/>
    <cellStyle name="표준 16 5 8 2 2 2" xfId="21970"/>
    <cellStyle name="표준 16 5 8 2 3" xfId="16001"/>
    <cellStyle name="표준 16 5 8 3" xfId="5801"/>
    <cellStyle name="표준 16 5 8 3 2" xfId="9730"/>
    <cellStyle name="표준 16 5 8 3 2 2" xfId="21971"/>
    <cellStyle name="표준 16 5 8 3 3" xfId="18041"/>
    <cellStyle name="표준 16 5 8 4" xfId="9728"/>
    <cellStyle name="표준 16 5 8 4 2" xfId="21969"/>
    <cellStyle name="표준 16 5 8 5" xfId="14266"/>
    <cellStyle name="표준 16 5 9" xfId="3722"/>
    <cellStyle name="표준 16 5 9 2" xfId="9731"/>
    <cellStyle name="표준 16 5 9 2 2" xfId="21972"/>
    <cellStyle name="표준 16 5 9 3" xfId="15962"/>
    <cellStyle name="표준 16 6" xfId="825"/>
    <cellStyle name="표준 16 6 10" xfId="9732"/>
    <cellStyle name="표준 16 6 10 2" xfId="21973"/>
    <cellStyle name="표준 16 6 11" xfId="13067"/>
    <cellStyle name="표준 16 6 2" xfId="927"/>
    <cellStyle name="표준 16 6 2 2" xfId="1337"/>
    <cellStyle name="표준 16 6 2 2 2" xfId="2561"/>
    <cellStyle name="표준 16 6 2 2 2 2" xfId="3765"/>
    <cellStyle name="표준 16 6 2 2 2 2 2" xfId="9736"/>
    <cellStyle name="표준 16 6 2 2 2 2 2 2" xfId="21977"/>
    <cellStyle name="표준 16 6 2 2 2 2 3" xfId="16005"/>
    <cellStyle name="표준 16 6 2 2 2 3" xfId="5805"/>
    <cellStyle name="표준 16 6 2 2 2 3 2" xfId="9737"/>
    <cellStyle name="표준 16 6 2 2 2 3 2 2" xfId="21978"/>
    <cellStyle name="표준 16 6 2 2 2 3 3" xfId="18045"/>
    <cellStyle name="표준 16 6 2 2 2 4" xfId="9735"/>
    <cellStyle name="표준 16 6 2 2 2 4 2" xfId="21976"/>
    <cellStyle name="표준 16 6 2 2 2 5" xfId="14801"/>
    <cellStyle name="표준 16 6 2 2 3" xfId="3764"/>
    <cellStyle name="표준 16 6 2 2 3 2" xfId="9738"/>
    <cellStyle name="표준 16 6 2 2 3 2 2" xfId="21979"/>
    <cellStyle name="표준 16 6 2 2 3 3" xfId="16004"/>
    <cellStyle name="표준 16 6 2 2 4" xfId="5804"/>
    <cellStyle name="표준 16 6 2 2 4 2" xfId="9739"/>
    <cellStyle name="표준 16 6 2 2 4 2 2" xfId="21980"/>
    <cellStyle name="표준 16 6 2 2 4 3" xfId="18044"/>
    <cellStyle name="표준 16 6 2 2 5" xfId="9734"/>
    <cellStyle name="표준 16 6 2 2 5 2" xfId="21975"/>
    <cellStyle name="표준 16 6 2 2 6" xfId="13577"/>
    <cellStyle name="표준 16 6 2 3" xfId="1745"/>
    <cellStyle name="표준 16 6 2 3 2" xfId="3766"/>
    <cellStyle name="표준 16 6 2 3 2 2" xfId="9741"/>
    <cellStyle name="표준 16 6 2 3 2 2 2" xfId="21982"/>
    <cellStyle name="표준 16 6 2 3 2 3" xfId="16006"/>
    <cellStyle name="표준 16 6 2 3 3" xfId="5806"/>
    <cellStyle name="표준 16 6 2 3 3 2" xfId="9742"/>
    <cellStyle name="표준 16 6 2 3 3 2 2" xfId="21983"/>
    <cellStyle name="표준 16 6 2 3 3 3" xfId="18046"/>
    <cellStyle name="표준 16 6 2 3 4" xfId="9740"/>
    <cellStyle name="표준 16 6 2 3 4 2" xfId="21981"/>
    <cellStyle name="표준 16 6 2 3 5" xfId="13985"/>
    <cellStyle name="표준 16 6 2 4" xfId="2153"/>
    <cellStyle name="표준 16 6 2 4 2" xfId="3767"/>
    <cellStyle name="표준 16 6 2 4 2 2" xfId="9744"/>
    <cellStyle name="표준 16 6 2 4 2 2 2" xfId="21985"/>
    <cellStyle name="표준 16 6 2 4 2 3" xfId="16007"/>
    <cellStyle name="표준 16 6 2 4 3" xfId="5807"/>
    <cellStyle name="표준 16 6 2 4 3 2" xfId="9745"/>
    <cellStyle name="표준 16 6 2 4 3 2 2" xfId="21986"/>
    <cellStyle name="표준 16 6 2 4 3 3" xfId="18047"/>
    <cellStyle name="표준 16 6 2 4 4" xfId="9743"/>
    <cellStyle name="표준 16 6 2 4 4 2" xfId="21984"/>
    <cellStyle name="표준 16 6 2 4 5" xfId="14393"/>
    <cellStyle name="표준 16 6 2 5" xfId="3763"/>
    <cellStyle name="표준 16 6 2 5 2" xfId="9746"/>
    <cellStyle name="표준 16 6 2 5 2 2" xfId="21987"/>
    <cellStyle name="표준 16 6 2 5 3" xfId="16003"/>
    <cellStyle name="표준 16 6 2 6" xfId="5803"/>
    <cellStyle name="표준 16 6 2 6 2" xfId="9747"/>
    <cellStyle name="표준 16 6 2 6 2 2" xfId="21988"/>
    <cellStyle name="표준 16 6 2 6 3" xfId="18043"/>
    <cellStyle name="표준 16 6 2 7" xfId="9733"/>
    <cellStyle name="표준 16 6 2 7 2" xfId="21974"/>
    <cellStyle name="표준 16 6 2 8" xfId="13169"/>
    <cellStyle name="표준 16 6 3" xfId="1029"/>
    <cellStyle name="표준 16 6 3 2" xfId="1439"/>
    <cellStyle name="표준 16 6 3 2 2" xfId="2663"/>
    <cellStyle name="표준 16 6 3 2 2 2" xfId="3770"/>
    <cellStyle name="표준 16 6 3 2 2 2 2" xfId="9751"/>
    <cellStyle name="표준 16 6 3 2 2 2 2 2" xfId="21992"/>
    <cellStyle name="표준 16 6 3 2 2 2 3" xfId="16010"/>
    <cellStyle name="표준 16 6 3 2 2 3" xfId="5810"/>
    <cellStyle name="표준 16 6 3 2 2 3 2" xfId="9752"/>
    <cellStyle name="표준 16 6 3 2 2 3 2 2" xfId="21993"/>
    <cellStyle name="표준 16 6 3 2 2 3 3" xfId="18050"/>
    <cellStyle name="표준 16 6 3 2 2 4" xfId="9750"/>
    <cellStyle name="표준 16 6 3 2 2 4 2" xfId="21991"/>
    <cellStyle name="표준 16 6 3 2 2 5" xfId="14903"/>
    <cellStyle name="표준 16 6 3 2 3" xfId="3769"/>
    <cellStyle name="표준 16 6 3 2 3 2" xfId="9753"/>
    <cellStyle name="표준 16 6 3 2 3 2 2" xfId="21994"/>
    <cellStyle name="표준 16 6 3 2 3 3" xfId="16009"/>
    <cellStyle name="표준 16 6 3 2 4" xfId="5809"/>
    <cellStyle name="표준 16 6 3 2 4 2" xfId="9754"/>
    <cellStyle name="표준 16 6 3 2 4 2 2" xfId="21995"/>
    <cellStyle name="표준 16 6 3 2 4 3" xfId="18049"/>
    <cellStyle name="표준 16 6 3 2 5" xfId="9749"/>
    <cellStyle name="표준 16 6 3 2 5 2" xfId="21990"/>
    <cellStyle name="표준 16 6 3 2 6" xfId="13679"/>
    <cellStyle name="표준 16 6 3 3" xfId="1847"/>
    <cellStyle name="표준 16 6 3 3 2" xfId="3771"/>
    <cellStyle name="표준 16 6 3 3 2 2" xfId="9756"/>
    <cellStyle name="표준 16 6 3 3 2 2 2" xfId="21997"/>
    <cellStyle name="표준 16 6 3 3 2 3" xfId="16011"/>
    <cellStyle name="표준 16 6 3 3 3" xfId="5811"/>
    <cellStyle name="표준 16 6 3 3 3 2" xfId="9757"/>
    <cellStyle name="표준 16 6 3 3 3 2 2" xfId="21998"/>
    <cellStyle name="표준 16 6 3 3 3 3" xfId="18051"/>
    <cellStyle name="표준 16 6 3 3 4" xfId="9755"/>
    <cellStyle name="표준 16 6 3 3 4 2" xfId="21996"/>
    <cellStyle name="표준 16 6 3 3 5" xfId="14087"/>
    <cellStyle name="표준 16 6 3 4" xfId="2255"/>
    <cellStyle name="표준 16 6 3 4 2" xfId="3772"/>
    <cellStyle name="표준 16 6 3 4 2 2" xfId="9759"/>
    <cellStyle name="표준 16 6 3 4 2 2 2" xfId="22000"/>
    <cellStyle name="표준 16 6 3 4 2 3" xfId="16012"/>
    <cellStyle name="표준 16 6 3 4 3" xfId="5812"/>
    <cellStyle name="표준 16 6 3 4 3 2" xfId="9760"/>
    <cellStyle name="표준 16 6 3 4 3 2 2" xfId="22001"/>
    <cellStyle name="표준 16 6 3 4 3 3" xfId="18052"/>
    <cellStyle name="표준 16 6 3 4 4" xfId="9758"/>
    <cellStyle name="표준 16 6 3 4 4 2" xfId="21999"/>
    <cellStyle name="표준 16 6 3 4 5" xfId="14495"/>
    <cellStyle name="표준 16 6 3 5" xfId="3768"/>
    <cellStyle name="표준 16 6 3 5 2" xfId="9761"/>
    <cellStyle name="표준 16 6 3 5 2 2" xfId="22002"/>
    <cellStyle name="표준 16 6 3 5 3" xfId="16008"/>
    <cellStyle name="표준 16 6 3 6" xfId="5808"/>
    <cellStyle name="표준 16 6 3 6 2" xfId="9762"/>
    <cellStyle name="표준 16 6 3 6 2 2" xfId="22003"/>
    <cellStyle name="표준 16 6 3 6 3" xfId="18048"/>
    <cellStyle name="표준 16 6 3 7" xfId="9748"/>
    <cellStyle name="표준 16 6 3 7 2" xfId="21989"/>
    <cellStyle name="표준 16 6 3 8" xfId="13271"/>
    <cellStyle name="표준 16 6 4" xfId="1132"/>
    <cellStyle name="표준 16 6 4 2" xfId="1541"/>
    <cellStyle name="표준 16 6 4 2 2" xfId="2765"/>
    <cellStyle name="표준 16 6 4 2 2 2" xfId="3775"/>
    <cellStyle name="표준 16 6 4 2 2 2 2" xfId="9766"/>
    <cellStyle name="표준 16 6 4 2 2 2 2 2" xfId="22007"/>
    <cellStyle name="표준 16 6 4 2 2 2 3" xfId="16015"/>
    <cellStyle name="표준 16 6 4 2 2 3" xfId="5815"/>
    <cellStyle name="표준 16 6 4 2 2 3 2" xfId="9767"/>
    <cellStyle name="표준 16 6 4 2 2 3 2 2" xfId="22008"/>
    <cellStyle name="표준 16 6 4 2 2 3 3" xfId="18055"/>
    <cellStyle name="표준 16 6 4 2 2 4" xfId="9765"/>
    <cellStyle name="표준 16 6 4 2 2 4 2" xfId="22006"/>
    <cellStyle name="표준 16 6 4 2 2 5" xfId="15005"/>
    <cellStyle name="표준 16 6 4 2 3" xfId="3774"/>
    <cellStyle name="표준 16 6 4 2 3 2" xfId="9768"/>
    <cellStyle name="표준 16 6 4 2 3 2 2" xfId="22009"/>
    <cellStyle name="표준 16 6 4 2 3 3" xfId="16014"/>
    <cellStyle name="표준 16 6 4 2 4" xfId="5814"/>
    <cellStyle name="표준 16 6 4 2 4 2" xfId="9769"/>
    <cellStyle name="표준 16 6 4 2 4 2 2" xfId="22010"/>
    <cellStyle name="표준 16 6 4 2 4 3" xfId="18054"/>
    <cellStyle name="표준 16 6 4 2 5" xfId="9764"/>
    <cellStyle name="표준 16 6 4 2 5 2" xfId="22005"/>
    <cellStyle name="표준 16 6 4 2 6" xfId="13781"/>
    <cellStyle name="표준 16 6 4 3" xfId="1949"/>
    <cellStyle name="표준 16 6 4 3 2" xfId="3776"/>
    <cellStyle name="표준 16 6 4 3 2 2" xfId="9771"/>
    <cellStyle name="표준 16 6 4 3 2 2 2" xfId="22012"/>
    <cellStyle name="표준 16 6 4 3 2 3" xfId="16016"/>
    <cellStyle name="표준 16 6 4 3 3" xfId="5816"/>
    <cellStyle name="표준 16 6 4 3 3 2" xfId="9772"/>
    <cellStyle name="표준 16 6 4 3 3 2 2" xfId="22013"/>
    <cellStyle name="표준 16 6 4 3 3 3" xfId="18056"/>
    <cellStyle name="표준 16 6 4 3 4" xfId="9770"/>
    <cellStyle name="표준 16 6 4 3 4 2" xfId="22011"/>
    <cellStyle name="표준 16 6 4 3 5" xfId="14189"/>
    <cellStyle name="표준 16 6 4 4" xfId="2357"/>
    <cellStyle name="표준 16 6 4 4 2" xfId="3777"/>
    <cellStyle name="표준 16 6 4 4 2 2" xfId="9774"/>
    <cellStyle name="표준 16 6 4 4 2 2 2" xfId="22015"/>
    <cellStyle name="표준 16 6 4 4 2 3" xfId="16017"/>
    <cellStyle name="표준 16 6 4 4 3" xfId="5817"/>
    <cellStyle name="표준 16 6 4 4 3 2" xfId="9775"/>
    <cellStyle name="표준 16 6 4 4 3 2 2" xfId="22016"/>
    <cellStyle name="표준 16 6 4 4 3 3" xfId="18057"/>
    <cellStyle name="표준 16 6 4 4 4" xfId="9773"/>
    <cellStyle name="표준 16 6 4 4 4 2" xfId="22014"/>
    <cellStyle name="표준 16 6 4 4 5" xfId="14597"/>
    <cellStyle name="표준 16 6 4 5" xfId="3773"/>
    <cellStyle name="표준 16 6 4 5 2" xfId="9776"/>
    <cellStyle name="표준 16 6 4 5 2 2" xfId="22017"/>
    <cellStyle name="표준 16 6 4 5 3" xfId="16013"/>
    <cellStyle name="표준 16 6 4 6" xfId="5813"/>
    <cellStyle name="표준 16 6 4 6 2" xfId="9777"/>
    <cellStyle name="표준 16 6 4 6 2 2" xfId="22018"/>
    <cellStyle name="표준 16 6 4 6 3" xfId="18053"/>
    <cellStyle name="표준 16 6 4 7" xfId="9763"/>
    <cellStyle name="표준 16 6 4 7 2" xfId="22004"/>
    <cellStyle name="표준 16 6 4 8" xfId="13373"/>
    <cellStyle name="표준 16 6 5" xfId="1235"/>
    <cellStyle name="표준 16 6 5 2" xfId="2459"/>
    <cellStyle name="표준 16 6 5 2 2" xfId="3779"/>
    <cellStyle name="표준 16 6 5 2 2 2" xfId="9780"/>
    <cellStyle name="표준 16 6 5 2 2 2 2" xfId="22021"/>
    <cellStyle name="표준 16 6 5 2 2 3" xfId="16019"/>
    <cellStyle name="표준 16 6 5 2 3" xfId="5819"/>
    <cellStyle name="표준 16 6 5 2 3 2" xfId="9781"/>
    <cellStyle name="표준 16 6 5 2 3 2 2" xfId="22022"/>
    <cellStyle name="표준 16 6 5 2 3 3" xfId="18059"/>
    <cellStyle name="표준 16 6 5 2 4" xfId="9779"/>
    <cellStyle name="표준 16 6 5 2 4 2" xfId="22020"/>
    <cellStyle name="표준 16 6 5 2 5" xfId="14699"/>
    <cellStyle name="표준 16 6 5 3" xfId="3778"/>
    <cellStyle name="표준 16 6 5 3 2" xfId="9782"/>
    <cellStyle name="표준 16 6 5 3 2 2" xfId="22023"/>
    <cellStyle name="표준 16 6 5 3 3" xfId="16018"/>
    <cellStyle name="표준 16 6 5 4" xfId="5818"/>
    <cellStyle name="표준 16 6 5 4 2" xfId="9783"/>
    <cellStyle name="표준 16 6 5 4 2 2" xfId="22024"/>
    <cellStyle name="표준 16 6 5 4 3" xfId="18058"/>
    <cellStyle name="표준 16 6 5 5" xfId="9778"/>
    <cellStyle name="표준 16 6 5 5 2" xfId="22019"/>
    <cellStyle name="표준 16 6 5 6" xfId="13475"/>
    <cellStyle name="표준 16 6 6" xfId="1643"/>
    <cellStyle name="표준 16 6 6 2" xfId="3780"/>
    <cellStyle name="표준 16 6 6 2 2" xfId="9785"/>
    <cellStyle name="표준 16 6 6 2 2 2" xfId="22026"/>
    <cellStyle name="표준 16 6 6 2 3" xfId="16020"/>
    <cellStyle name="표준 16 6 6 3" xfId="5820"/>
    <cellStyle name="표준 16 6 6 3 2" xfId="9786"/>
    <cellStyle name="표준 16 6 6 3 2 2" xfId="22027"/>
    <cellStyle name="표준 16 6 6 3 3" xfId="18060"/>
    <cellStyle name="표준 16 6 6 4" xfId="9784"/>
    <cellStyle name="표준 16 6 6 4 2" xfId="22025"/>
    <cellStyle name="표준 16 6 6 5" xfId="13883"/>
    <cellStyle name="표준 16 6 7" xfId="2051"/>
    <cellStyle name="표준 16 6 7 2" xfId="3781"/>
    <cellStyle name="표준 16 6 7 2 2" xfId="9788"/>
    <cellStyle name="표준 16 6 7 2 2 2" xfId="22029"/>
    <cellStyle name="표준 16 6 7 2 3" xfId="16021"/>
    <cellStyle name="표준 16 6 7 3" xfId="5821"/>
    <cellStyle name="표준 16 6 7 3 2" xfId="9789"/>
    <cellStyle name="표준 16 6 7 3 2 2" xfId="22030"/>
    <cellStyle name="표준 16 6 7 3 3" xfId="18061"/>
    <cellStyle name="표준 16 6 7 4" xfId="9787"/>
    <cellStyle name="표준 16 6 7 4 2" xfId="22028"/>
    <cellStyle name="표준 16 6 7 5" xfId="14291"/>
    <cellStyle name="표준 16 6 8" xfId="3762"/>
    <cellStyle name="표준 16 6 8 2" xfId="9790"/>
    <cellStyle name="표준 16 6 8 2 2" xfId="22031"/>
    <cellStyle name="표준 16 6 8 3" xfId="16002"/>
    <cellStyle name="표준 16 6 9" xfId="5802"/>
    <cellStyle name="표준 16 6 9 2" xfId="9791"/>
    <cellStyle name="표준 16 6 9 2 2" xfId="22032"/>
    <cellStyle name="표준 16 6 9 3" xfId="18042"/>
    <cellStyle name="표준 16 7" xfId="877"/>
    <cellStyle name="표준 16 7 2" xfId="1287"/>
    <cellStyle name="표준 16 7 2 2" xfId="2511"/>
    <cellStyle name="표준 16 7 2 2 2" xfId="3784"/>
    <cellStyle name="표준 16 7 2 2 2 2" xfId="9795"/>
    <cellStyle name="표준 16 7 2 2 2 2 2" xfId="22036"/>
    <cellStyle name="표준 16 7 2 2 2 3" xfId="16024"/>
    <cellStyle name="표준 16 7 2 2 3" xfId="5824"/>
    <cellStyle name="표준 16 7 2 2 3 2" xfId="9796"/>
    <cellStyle name="표준 16 7 2 2 3 2 2" xfId="22037"/>
    <cellStyle name="표준 16 7 2 2 3 3" xfId="18064"/>
    <cellStyle name="표준 16 7 2 2 4" xfId="9794"/>
    <cellStyle name="표준 16 7 2 2 4 2" xfId="22035"/>
    <cellStyle name="표준 16 7 2 2 5" xfId="14751"/>
    <cellStyle name="표준 16 7 2 3" xfId="3783"/>
    <cellStyle name="표준 16 7 2 3 2" xfId="9797"/>
    <cellStyle name="표준 16 7 2 3 2 2" xfId="22038"/>
    <cellStyle name="표준 16 7 2 3 3" xfId="16023"/>
    <cellStyle name="표준 16 7 2 4" xfId="5823"/>
    <cellStyle name="표준 16 7 2 4 2" xfId="9798"/>
    <cellStyle name="표준 16 7 2 4 2 2" xfId="22039"/>
    <cellStyle name="표준 16 7 2 4 3" xfId="18063"/>
    <cellStyle name="표준 16 7 2 5" xfId="9793"/>
    <cellStyle name="표준 16 7 2 5 2" xfId="22034"/>
    <cellStyle name="표준 16 7 2 6" xfId="13527"/>
    <cellStyle name="표준 16 7 3" xfId="1695"/>
    <cellStyle name="표준 16 7 3 2" xfId="3785"/>
    <cellStyle name="표준 16 7 3 2 2" xfId="9800"/>
    <cellStyle name="표준 16 7 3 2 2 2" xfId="22041"/>
    <cellStyle name="표준 16 7 3 2 3" xfId="16025"/>
    <cellStyle name="표준 16 7 3 3" xfId="5825"/>
    <cellStyle name="표준 16 7 3 3 2" xfId="9801"/>
    <cellStyle name="표준 16 7 3 3 2 2" xfId="22042"/>
    <cellStyle name="표준 16 7 3 3 3" xfId="18065"/>
    <cellStyle name="표준 16 7 3 4" xfId="9799"/>
    <cellStyle name="표준 16 7 3 4 2" xfId="22040"/>
    <cellStyle name="표준 16 7 3 5" xfId="13935"/>
    <cellStyle name="표준 16 7 4" xfId="2103"/>
    <cellStyle name="표준 16 7 4 2" xfId="3786"/>
    <cellStyle name="표준 16 7 4 2 2" xfId="9803"/>
    <cellStyle name="표준 16 7 4 2 2 2" xfId="22044"/>
    <cellStyle name="표준 16 7 4 2 3" xfId="16026"/>
    <cellStyle name="표준 16 7 4 3" xfId="5826"/>
    <cellStyle name="표준 16 7 4 3 2" xfId="9804"/>
    <cellStyle name="표준 16 7 4 3 2 2" xfId="22045"/>
    <cellStyle name="표준 16 7 4 3 3" xfId="18066"/>
    <cellStyle name="표준 16 7 4 4" xfId="9802"/>
    <cellStyle name="표준 16 7 4 4 2" xfId="22043"/>
    <cellStyle name="표준 16 7 4 5" xfId="14343"/>
    <cellStyle name="표준 16 7 5" xfId="3782"/>
    <cellStyle name="표준 16 7 5 2" xfId="9805"/>
    <cellStyle name="표준 16 7 5 2 2" xfId="22046"/>
    <cellStyle name="표준 16 7 5 3" xfId="16022"/>
    <cellStyle name="표준 16 7 6" xfId="5822"/>
    <cellStyle name="표준 16 7 6 2" xfId="9806"/>
    <cellStyle name="표준 16 7 6 2 2" xfId="22047"/>
    <cellStyle name="표준 16 7 6 3" xfId="18062"/>
    <cellStyle name="표준 16 7 7" xfId="9792"/>
    <cellStyle name="표준 16 7 7 2" xfId="22033"/>
    <cellStyle name="표준 16 7 8" xfId="13119"/>
    <cellStyle name="표준 16 8" xfId="979"/>
    <cellStyle name="표준 16 8 2" xfId="1389"/>
    <cellStyle name="표준 16 8 2 2" xfId="2613"/>
    <cellStyle name="표준 16 8 2 2 2" xfId="3789"/>
    <cellStyle name="표준 16 8 2 2 2 2" xfId="9810"/>
    <cellStyle name="표준 16 8 2 2 2 2 2" xfId="22051"/>
    <cellStyle name="표준 16 8 2 2 2 3" xfId="16029"/>
    <cellStyle name="표준 16 8 2 2 3" xfId="5829"/>
    <cellStyle name="표준 16 8 2 2 3 2" xfId="9811"/>
    <cellStyle name="표준 16 8 2 2 3 2 2" xfId="22052"/>
    <cellStyle name="표준 16 8 2 2 3 3" xfId="18069"/>
    <cellStyle name="표준 16 8 2 2 4" xfId="9809"/>
    <cellStyle name="표준 16 8 2 2 4 2" xfId="22050"/>
    <cellStyle name="표준 16 8 2 2 5" xfId="14853"/>
    <cellStyle name="표준 16 8 2 3" xfId="3788"/>
    <cellStyle name="표준 16 8 2 3 2" xfId="9812"/>
    <cellStyle name="표준 16 8 2 3 2 2" xfId="22053"/>
    <cellStyle name="표준 16 8 2 3 3" xfId="16028"/>
    <cellStyle name="표준 16 8 2 4" xfId="5828"/>
    <cellStyle name="표준 16 8 2 4 2" xfId="9813"/>
    <cellStyle name="표준 16 8 2 4 2 2" xfId="22054"/>
    <cellStyle name="표준 16 8 2 4 3" xfId="18068"/>
    <cellStyle name="표준 16 8 2 5" xfId="9808"/>
    <cellStyle name="표준 16 8 2 5 2" xfId="22049"/>
    <cellStyle name="표준 16 8 2 6" xfId="13629"/>
    <cellStyle name="표준 16 8 3" xfId="1797"/>
    <cellStyle name="표준 16 8 3 2" xfId="3790"/>
    <cellStyle name="표준 16 8 3 2 2" xfId="9815"/>
    <cellStyle name="표준 16 8 3 2 2 2" xfId="22056"/>
    <cellStyle name="표준 16 8 3 2 3" xfId="16030"/>
    <cellStyle name="표준 16 8 3 3" xfId="5830"/>
    <cellStyle name="표준 16 8 3 3 2" xfId="9816"/>
    <cellStyle name="표준 16 8 3 3 2 2" xfId="22057"/>
    <cellStyle name="표준 16 8 3 3 3" xfId="18070"/>
    <cellStyle name="표준 16 8 3 4" xfId="9814"/>
    <cellStyle name="표준 16 8 3 4 2" xfId="22055"/>
    <cellStyle name="표준 16 8 3 5" xfId="14037"/>
    <cellStyle name="표준 16 8 4" xfId="2205"/>
    <cellStyle name="표준 16 8 4 2" xfId="3791"/>
    <cellStyle name="표준 16 8 4 2 2" xfId="9818"/>
    <cellStyle name="표준 16 8 4 2 2 2" xfId="22059"/>
    <cellStyle name="표준 16 8 4 2 3" xfId="16031"/>
    <cellStyle name="표준 16 8 4 3" xfId="5831"/>
    <cellStyle name="표준 16 8 4 3 2" xfId="9819"/>
    <cellStyle name="표준 16 8 4 3 2 2" xfId="22060"/>
    <cellStyle name="표준 16 8 4 3 3" xfId="18071"/>
    <cellStyle name="표준 16 8 4 4" xfId="9817"/>
    <cellStyle name="표준 16 8 4 4 2" xfId="22058"/>
    <cellStyle name="표준 16 8 4 5" xfId="14445"/>
    <cellStyle name="표준 16 8 5" xfId="3787"/>
    <cellStyle name="표준 16 8 5 2" xfId="9820"/>
    <cellStyle name="표준 16 8 5 2 2" xfId="22061"/>
    <cellStyle name="표준 16 8 5 3" xfId="16027"/>
    <cellStyle name="표준 16 8 6" xfId="5827"/>
    <cellStyle name="표준 16 8 6 2" xfId="9821"/>
    <cellStyle name="표준 16 8 6 2 2" xfId="22062"/>
    <cellStyle name="표준 16 8 6 3" xfId="18067"/>
    <cellStyle name="표준 16 8 7" xfId="9807"/>
    <cellStyle name="표준 16 8 7 2" xfId="22048"/>
    <cellStyle name="표준 16 8 8" xfId="13221"/>
    <cellStyle name="표준 16 9" xfId="1082"/>
    <cellStyle name="표준 16 9 2" xfId="1491"/>
    <cellStyle name="표준 16 9 2 2" xfId="2715"/>
    <cellStyle name="표준 16 9 2 2 2" xfId="3794"/>
    <cellStyle name="표준 16 9 2 2 2 2" xfId="9825"/>
    <cellStyle name="표준 16 9 2 2 2 2 2" xfId="22066"/>
    <cellStyle name="표준 16 9 2 2 2 3" xfId="16034"/>
    <cellStyle name="표준 16 9 2 2 3" xfId="5834"/>
    <cellStyle name="표준 16 9 2 2 3 2" xfId="9826"/>
    <cellStyle name="표준 16 9 2 2 3 2 2" xfId="22067"/>
    <cellStyle name="표준 16 9 2 2 3 3" xfId="18074"/>
    <cellStyle name="표준 16 9 2 2 4" xfId="9824"/>
    <cellStyle name="표준 16 9 2 2 4 2" xfId="22065"/>
    <cellStyle name="표준 16 9 2 2 5" xfId="14955"/>
    <cellStyle name="표준 16 9 2 3" xfId="3793"/>
    <cellStyle name="표준 16 9 2 3 2" xfId="9827"/>
    <cellStyle name="표준 16 9 2 3 2 2" xfId="22068"/>
    <cellStyle name="표준 16 9 2 3 3" xfId="16033"/>
    <cellStyle name="표준 16 9 2 4" xfId="5833"/>
    <cellStyle name="표준 16 9 2 4 2" xfId="9828"/>
    <cellStyle name="표준 16 9 2 4 2 2" xfId="22069"/>
    <cellStyle name="표준 16 9 2 4 3" xfId="18073"/>
    <cellStyle name="표준 16 9 2 5" xfId="9823"/>
    <cellStyle name="표준 16 9 2 5 2" xfId="22064"/>
    <cellStyle name="표준 16 9 2 6" xfId="13731"/>
    <cellStyle name="표준 16 9 3" xfId="1899"/>
    <cellStyle name="표준 16 9 3 2" xfId="3795"/>
    <cellStyle name="표준 16 9 3 2 2" xfId="9830"/>
    <cellStyle name="표준 16 9 3 2 2 2" xfId="22071"/>
    <cellStyle name="표준 16 9 3 2 3" xfId="16035"/>
    <cellStyle name="표준 16 9 3 3" xfId="5835"/>
    <cellStyle name="표준 16 9 3 3 2" xfId="9831"/>
    <cellStyle name="표준 16 9 3 3 2 2" xfId="22072"/>
    <cellStyle name="표준 16 9 3 3 3" xfId="18075"/>
    <cellStyle name="표준 16 9 3 4" xfId="9829"/>
    <cellStyle name="표준 16 9 3 4 2" xfId="22070"/>
    <cellStyle name="표준 16 9 3 5" xfId="14139"/>
    <cellStyle name="표준 16 9 4" xfId="2307"/>
    <cellStyle name="표준 16 9 4 2" xfId="3796"/>
    <cellStyle name="표준 16 9 4 2 2" xfId="9833"/>
    <cellStyle name="표준 16 9 4 2 2 2" xfId="22074"/>
    <cellStyle name="표준 16 9 4 2 3" xfId="16036"/>
    <cellStyle name="표준 16 9 4 3" xfId="5836"/>
    <cellStyle name="표준 16 9 4 3 2" xfId="9834"/>
    <cellStyle name="표준 16 9 4 3 2 2" xfId="22075"/>
    <cellStyle name="표준 16 9 4 3 3" xfId="18076"/>
    <cellStyle name="표준 16 9 4 4" xfId="9832"/>
    <cellStyle name="표준 16 9 4 4 2" xfId="22073"/>
    <cellStyle name="표준 16 9 4 5" xfId="14547"/>
    <cellStyle name="표준 16 9 5" xfId="3792"/>
    <cellStyle name="표준 16 9 5 2" xfId="9835"/>
    <cellStyle name="표준 16 9 5 2 2" xfId="22076"/>
    <cellStyle name="표준 16 9 5 3" xfId="16032"/>
    <cellStyle name="표준 16 9 6" xfId="5832"/>
    <cellStyle name="표준 16 9 6 2" xfId="9836"/>
    <cellStyle name="표준 16 9 6 2 2" xfId="22077"/>
    <cellStyle name="표준 16 9 6 3" xfId="18072"/>
    <cellStyle name="표준 16 9 7" xfId="9822"/>
    <cellStyle name="표준 16 9 7 2" xfId="22063"/>
    <cellStyle name="표준 16 9 8" xfId="13323"/>
    <cellStyle name="표준 17" xfId="771"/>
    <cellStyle name="표준 17 10" xfId="1186"/>
    <cellStyle name="표준 17 10 2" xfId="2410"/>
    <cellStyle name="표준 17 10 2 2" xfId="3799"/>
    <cellStyle name="표준 17 10 2 2 2" xfId="9840"/>
    <cellStyle name="표준 17 10 2 2 2 2" xfId="22081"/>
    <cellStyle name="표준 17 10 2 2 3" xfId="16039"/>
    <cellStyle name="표준 17 10 2 3" xfId="5839"/>
    <cellStyle name="표준 17 10 2 3 2" xfId="9841"/>
    <cellStyle name="표준 17 10 2 3 2 2" xfId="22082"/>
    <cellStyle name="표준 17 10 2 3 3" xfId="18079"/>
    <cellStyle name="표준 17 10 2 4" xfId="9839"/>
    <cellStyle name="표준 17 10 2 4 2" xfId="22080"/>
    <cellStyle name="표준 17 10 2 5" xfId="14650"/>
    <cellStyle name="표준 17 10 3" xfId="3798"/>
    <cellStyle name="표준 17 10 3 2" xfId="9842"/>
    <cellStyle name="표준 17 10 3 2 2" xfId="22083"/>
    <cellStyle name="표준 17 10 3 3" xfId="16038"/>
    <cellStyle name="표준 17 10 4" xfId="5838"/>
    <cellStyle name="표준 17 10 4 2" xfId="9843"/>
    <cellStyle name="표준 17 10 4 2 2" xfId="22084"/>
    <cellStyle name="표준 17 10 4 3" xfId="18078"/>
    <cellStyle name="표준 17 10 5" xfId="9838"/>
    <cellStyle name="표준 17 10 5 2" xfId="22079"/>
    <cellStyle name="표준 17 10 6" xfId="13426"/>
    <cellStyle name="표준 17 11" xfId="1594"/>
    <cellStyle name="표준 17 11 2" xfId="3800"/>
    <cellStyle name="표준 17 11 2 2" xfId="9845"/>
    <cellStyle name="표준 17 11 2 2 2" xfId="22086"/>
    <cellStyle name="표준 17 11 2 3" xfId="16040"/>
    <cellStyle name="표준 17 11 3" xfId="5840"/>
    <cellStyle name="표준 17 11 3 2" xfId="9846"/>
    <cellStyle name="표준 17 11 3 2 2" xfId="22087"/>
    <cellStyle name="표준 17 11 3 3" xfId="18080"/>
    <cellStyle name="표준 17 11 4" xfId="9844"/>
    <cellStyle name="표준 17 11 4 2" xfId="22085"/>
    <cellStyle name="표준 17 11 5" xfId="13834"/>
    <cellStyle name="표준 17 12" xfId="2002"/>
    <cellStyle name="표준 17 12 2" xfId="3801"/>
    <cellStyle name="표준 17 12 2 2" xfId="9848"/>
    <cellStyle name="표준 17 12 2 2 2" xfId="22089"/>
    <cellStyle name="표준 17 12 2 3" xfId="16041"/>
    <cellStyle name="표준 17 12 3" xfId="5841"/>
    <cellStyle name="표준 17 12 3 2" xfId="9849"/>
    <cellStyle name="표준 17 12 3 2 2" xfId="22090"/>
    <cellStyle name="표준 17 12 3 3" xfId="18081"/>
    <cellStyle name="표준 17 12 4" xfId="9847"/>
    <cellStyle name="표준 17 12 4 2" xfId="22088"/>
    <cellStyle name="표준 17 12 5" xfId="14242"/>
    <cellStyle name="표준 17 13" xfId="3797"/>
    <cellStyle name="표준 17 13 2" xfId="9850"/>
    <cellStyle name="표준 17 13 2 2" xfId="22091"/>
    <cellStyle name="표준 17 13 3" xfId="16037"/>
    <cellStyle name="표준 17 14" xfId="5837"/>
    <cellStyle name="표준 17 14 2" xfId="9851"/>
    <cellStyle name="표준 17 14 2 2" xfId="22092"/>
    <cellStyle name="표준 17 14 3" xfId="18077"/>
    <cellStyle name="표준 17 15" xfId="9837"/>
    <cellStyle name="표준 17 15 2" xfId="22078"/>
    <cellStyle name="표준 17 16" xfId="13018"/>
    <cellStyle name="표준 17 2" xfId="777"/>
    <cellStyle name="표준 17 2 10" xfId="1598"/>
    <cellStyle name="표준 17 2 10 2" xfId="3803"/>
    <cellStyle name="표준 17 2 10 2 2" xfId="9854"/>
    <cellStyle name="표준 17 2 10 2 2 2" xfId="22095"/>
    <cellStyle name="표준 17 2 10 2 3" xfId="16043"/>
    <cellStyle name="표준 17 2 10 3" xfId="5843"/>
    <cellStyle name="표준 17 2 10 3 2" xfId="9855"/>
    <cellStyle name="표준 17 2 10 3 2 2" xfId="22096"/>
    <cellStyle name="표준 17 2 10 3 3" xfId="18083"/>
    <cellStyle name="표준 17 2 10 4" xfId="9853"/>
    <cellStyle name="표준 17 2 10 4 2" xfId="22094"/>
    <cellStyle name="표준 17 2 10 5" xfId="13838"/>
    <cellStyle name="표준 17 2 11" xfId="2006"/>
    <cellStyle name="표준 17 2 11 2" xfId="3804"/>
    <cellStyle name="표준 17 2 11 2 2" xfId="9857"/>
    <cellStyle name="표준 17 2 11 2 2 2" xfId="22098"/>
    <cellStyle name="표준 17 2 11 2 3" xfId="16044"/>
    <cellStyle name="표준 17 2 11 3" xfId="5844"/>
    <cellStyle name="표준 17 2 11 3 2" xfId="9858"/>
    <cellStyle name="표준 17 2 11 3 2 2" xfId="22099"/>
    <cellStyle name="표준 17 2 11 3 3" xfId="18084"/>
    <cellStyle name="표준 17 2 11 4" xfId="9856"/>
    <cellStyle name="표준 17 2 11 4 2" xfId="22097"/>
    <cellStyle name="표준 17 2 11 5" xfId="14246"/>
    <cellStyle name="표준 17 2 12" xfId="3802"/>
    <cellStyle name="표준 17 2 12 2" xfId="9859"/>
    <cellStyle name="표준 17 2 12 2 2" xfId="22100"/>
    <cellStyle name="표준 17 2 12 3" xfId="16042"/>
    <cellStyle name="표준 17 2 13" xfId="5842"/>
    <cellStyle name="표준 17 2 13 2" xfId="9860"/>
    <cellStyle name="표준 17 2 13 2 2" xfId="22101"/>
    <cellStyle name="표준 17 2 13 3" xfId="18082"/>
    <cellStyle name="표준 17 2 14" xfId="9852"/>
    <cellStyle name="표준 17 2 14 2" xfId="22093"/>
    <cellStyle name="표준 17 2 15" xfId="13022"/>
    <cellStyle name="표준 17 2 2" xfId="783"/>
    <cellStyle name="표준 17 2 2 10" xfId="2012"/>
    <cellStyle name="표준 17 2 2 10 2" xfId="3806"/>
    <cellStyle name="표준 17 2 2 10 2 2" xfId="9863"/>
    <cellStyle name="표준 17 2 2 10 2 2 2" xfId="22104"/>
    <cellStyle name="표준 17 2 2 10 2 3" xfId="16046"/>
    <cellStyle name="표준 17 2 2 10 3" xfId="5846"/>
    <cellStyle name="표준 17 2 2 10 3 2" xfId="9864"/>
    <cellStyle name="표준 17 2 2 10 3 2 2" xfId="22105"/>
    <cellStyle name="표준 17 2 2 10 3 3" xfId="18086"/>
    <cellStyle name="표준 17 2 2 10 4" xfId="9862"/>
    <cellStyle name="표준 17 2 2 10 4 2" xfId="22103"/>
    <cellStyle name="표준 17 2 2 10 5" xfId="14252"/>
    <cellStyle name="표준 17 2 2 11" xfId="3805"/>
    <cellStyle name="표준 17 2 2 11 2" xfId="9865"/>
    <cellStyle name="표준 17 2 2 11 2 2" xfId="22106"/>
    <cellStyle name="표준 17 2 2 11 3" xfId="16045"/>
    <cellStyle name="표준 17 2 2 12" xfId="5845"/>
    <cellStyle name="표준 17 2 2 12 2" xfId="9866"/>
    <cellStyle name="표준 17 2 2 12 2 2" xfId="22107"/>
    <cellStyle name="표준 17 2 2 12 3" xfId="18085"/>
    <cellStyle name="표준 17 2 2 13" xfId="9861"/>
    <cellStyle name="표준 17 2 2 13 2" xfId="22102"/>
    <cellStyle name="표준 17 2 2 14" xfId="13028"/>
    <cellStyle name="표준 17 2 2 2" xfId="799"/>
    <cellStyle name="표준 17 2 2 2 10" xfId="3807"/>
    <cellStyle name="표준 17 2 2 2 10 2" xfId="9868"/>
    <cellStyle name="표준 17 2 2 2 10 2 2" xfId="22109"/>
    <cellStyle name="표준 17 2 2 2 10 3" xfId="16047"/>
    <cellStyle name="표준 17 2 2 2 11" xfId="5847"/>
    <cellStyle name="표준 17 2 2 2 11 2" xfId="9869"/>
    <cellStyle name="표준 17 2 2 2 11 2 2" xfId="22110"/>
    <cellStyle name="표준 17 2 2 2 11 3" xfId="18087"/>
    <cellStyle name="표준 17 2 2 2 12" xfId="9867"/>
    <cellStyle name="표준 17 2 2 2 12 2" xfId="22108"/>
    <cellStyle name="표준 17 2 2 2 13" xfId="13041"/>
    <cellStyle name="표준 17 2 2 2 2" xfId="824"/>
    <cellStyle name="표준 17 2 2 2 2 10" xfId="5848"/>
    <cellStyle name="표준 17 2 2 2 2 10 2" xfId="9871"/>
    <cellStyle name="표준 17 2 2 2 2 10 2 2" xfId="22112"/>
    <cellStyle name="표준 17 2 2 2 2 10 3" xfId="18088"/>
    <cellStyle name="표준 17 2 2 2 2 11" xfId="9870"/>
    <cellStyle name="표준 17 2 2 2 2 11 2" xfId="22111"/>
    <cellStyle name="표준 17 2 2 2 2 12" xfId="13066"/>
    <cellStyle name="표준 17 2 2 2 2 2" xfId="874"/>
    <cellStyle name="표준 17 2 2 2 2 2 10" xfId="9872"/>
    <cellStyle name="표준 17 2 2 2 2 2 10 2" xfId="22113"/>
    <cellStyle name="표준 17 2 2 2 2 2 11" xfId="13116"/>
    <cellStyle name="표준 17 2 2 2 2 2 2" xfId="976"/>
    <cellStyle name="표준 17 2 2 2 2 2 2 2" xfId="1386"/>
    <cellStyle name="표준 17 2 2 2 2 2 2 2 2" xfId="2610"/>
    <cellStyle name="표준 17 2 2 2 2 2 2 2 2 2" xfId="3812"/>
    <cellStyle name="표준 17 2 2 2 2 2 2 2 2 2 2" xfId="9876"/>
    <cellStyle name="표준 17 2 2 2 2 2 2 2 2 2 2 2" xfId="22117"/>
    <cellStyle name="표준 17 2 2 2 2 2 2 2 2 2 3" xfId="16052"/>
    <cellStyle name="표준 17 2 2 2 2 2 2 2 2 3" xfId="5852"/>
    <cellStyle name="표준 17 2 2 2 2 2 2 2 2 3 2" xfId="9877"/>
    <cellStyle name="표준 17 2 2 2 2 2 2 2 2 3 2 2" xfId="22118"/>
    <cellStyle name="표준 17 2 2 2 2 2 2 2 2 3 3" xfId="18092"/>
    <cellStyle name="표준 17 2 2 2 2 2 2 2 2 4" xfId="9875"/>
    <cellStyle name="표준 17 2 2 2 2 2 2 2 2 4 2" xfId="22116"/>
    <cellStyle name="표준 17 2 2 2 2 2 2 2 2 5" xfId="14850"/>
    <cellStyle name="표준 17 2 2 2 2 2 2 2 3" xfId="3811"/>
    <cellStyle name="표준 17 2 2 2 2 2 2 2 3 2" xfId="9878"/>
    <cellStyle name="표준 17 2 2 2 2 2 2 2 3 2 2" xfId="22119"/>
    <cellStyle name="표준 17 2 2 2 2 2 2 2 3 3" xfId="16051"/>
    <cellStyle name="표준 17 2 2 2 2 2 2 2 4" xfId="5851"/>
    <cellStyle name="표준 17 2 2 2 2 2 2 2 4 2" xfId="9879"/>
    <cellStyle name="표준 17 2 2 2 2 2 2 2 4 2 2" xfId="22120"/>
    <cellStyle name="표준 17 2 2 2 2 2 2 2 4 3" xfId="18091"/>
    <cellStyle name="표준 17 2 2 2 2 2 2 2 5" xfId="9874"/>
    <cellStyle name="표준 17 2 2 2 2 2 2 2 5 2" xfId="22115"/>
    <cellStyle name="표준 17 2 2 2 2 2 2 2 6" xfId="13626"/>
    <cellStyle name="표준 17 2 2 2 2 2 2 3" xfId="1794"/>
    <cellStyle name="표준 17 2 2 2 2 2 2 3 2" xfId="3813"/>
    <cellStyle name="표준 17 2 2 2 2 2 2 3 2 2" xfId="9881"/>
    <cellStyle name="표준 17 2 2 2 2 2 2 3 2 2 2" xfId="22122"/>
    <cellStyle name="표준 17 2 2 2 2 2 2 3 2 3" xfId="16053"/>
    <cellStyle name="표준 17 2 2 2 2 2 2 3 3" xfId="5853"/>
    <cellStyle name="표준 17 2 2 2 2 2 2 3 3 2" xfId="9882"/>
    <cellStyle name="표준 17 2 2 2 2 2 2 3 3 2 2" xfId="22123"/>
    <cellStyle name="표준 17 2 2 2 2 2 2 3 3 3" xfId="18093"/>
    <cellStyle name="표준 17 2 2 2 2 2 2 3 4" xfId="9880"/>
    <cellStyle name="표준 17 2 2 2 2 2 2 3 4 2" xfId="22121"/>
    <cellStyle name="표준 17 2 2 2 2 2 2 3 5" xfId="14034"/>
    <cellStyle name="표준 17 2 2 2 2 2 2 4" xfId="2202"/>
    <cellStyle name="표준 17 2 2 2 2 2 2 4 2" xfId="3814"/>
    <cellStyle name="표준 17 2 2 2 2 2 2 4 2 2" xfId="9884"/>
    <cellStyle name="표준 17 2 2 2 2 2 2 4 2 2 2" xfId="22125"/>
    <cellStyle name="표준 17 2 2 2 2 2 2 4 2 3" xfId="16054"/>
    <cellStyle name="표준 17 2 2 2 2 2 2 4 3" xfId="5854"/>
    <cellStyle name="표준 17 2 2 2 2 2 2 4 3 2" xfId="9885"/>
    <cellStyle name="표준 17 2 2 2 2 2 2 4 3 2 2" xfId="22126"/>
    <cellStyle name="표준 17 2 2 2 2 2 2 4 3 3" xfId="18094"/>
    <cellStyle name="표준 17 2 2 2 2 2 2 4 4" xfId="9883"/>
    <cellStyle name="표준 17 2 2 2 2 2 2 4 4 2" xfId="22124"/>
    <cellStyle name="표준 17 2 2 2 2 2 2 4 5" xfId="14442"/>
    <cellStyle name="표준 17 2 2 2 2 2 2 5" xfId="3810"/>
    <cellStyle name="표준 17 2 2 2 2 2 2 5 2" xfId="9886"/>
    <cellStyle name="표준 17 2 2 2 2 2 2 5 2 2" xfId="22127"/>
    <cellStyle name="표준 17 2 2 2 2 2 2 5 3" xfId="16050"/>
    <cellStyle name="표준 17 2 2 2 2 2 2 6" xfId="5850"/>
    <cellStyle name="표준 17 2 2 2 2 2 2 6 2" xfId="9887"/>
    <cellStyle name="표준 17 2 2 2 2 2 2 6 2 2" xfId="22128"/>
    <cellStyle name="표준 17 2 2 2 2 2 2 6 3" xfId="18090"/>
    <cellStyle name="표준 17 2 2 2 2 2 2 7" xfId="9873"/>
    <cellStyle name="표준 17 2 2 2 2 2 2 7 2" xfId="22114"/>
    <cellStyle name="표준 17 2 2 2 2 2 2 8" xfId="13218"/>
    <cellStyle name="표준 17 2 2 2 2 2 3" xfId="1078"/>
    <cellStyle name="표준 17 2 2 2 2 2 3 2" xfId="1488"/>
    <cellStyle name="표준 17 2 2 2 2 2 3 2 2" xfId="2712"/>
    <cellStyle name="표준 17 2 2 2 2 2 3 2 2 2" xfId="3817"/>
    <cellStyle name="표준 17 2 2 2 2 2 3 2 2 2 2" xfId="9891"/>
    <cellStyle name="표준 17 2 2 2 2 2 3 2 2 2 2 2" xfId="22132"/>
    <cellStyle name="표준 17 2 2 2 2 2 3 2 2 2 3" xfId="16057"/>
    <cellStyle name="표준 17 2 2 2 2 2 3 2 2 3" xfId="5857"/>
    <cellStyle name="표준 17 2 2 2 2 2 3 2 2 3 2" xfId="9892"/>
    <cellStyle name="표준 17 2 2 2 2 2 3 2 2 3 2 2" xfId="22133"/>
    <cellStyle name="표준 17 2 2 2 2 2 3 2 2 3 3" xfId="18097"/>
    <cellStyle name="표준 17 2 2 2 2 2 3 2 2 4" xfId="9890"/>
    <cellStyle name="표준 17 2 2 2 2 2 3 2 2 4 2" xfId="22131"/>
    <cellStyle name="표준 17 2 2 2 2 2 3 2 2 5" xfId="14952"/>
    <cellStyle name="표준 17 2 2 2 2 2 3 2 3" xfId="3816"/>
    <cellStyle name="표준 17 2 2 2 2 2 3 2 3 2" xfId="9893"/>
    <cellStyle name="표준 17 2 2 2 2 2 3 2 3 2 2" xfId="22134"/>
    <cellStyle name="표준 17 2 2 2 2 2 3 2 3 3" xfId="16056"/>
    <cellStyle name="표준 17 2 2 2 2 2 3 2 4" xfId="5856"/>
    <cellStyle name="표준 17 2 2 2 2 2 3 2 4 2" xfId="9894"/>
    <cellStyle name="표준 17 2 2 2 2 2 3 2 4 2 2" xfId="22135"/>
    <cellStyle name="표준 17 2 2 2 2 2 3 2 4 3" xfId="18096"/>
    <cellStyle name="표준 17 2 2 2 2 2 3 2 5" xfId="9889"/>
    <cellStyle name="표준 17 2 2 2 2 2 3 2 5 2" xfId="22130"/>
    <cellStyle name="표준 17 2 2 2 2 2 3 2 6" xfId="13728"/>
    <cellStyle name="표준 17 2 2 2 2 2 3 3" xfId="1896"/>
    <cellStyle name="표준 17 2 2 2 2 2 3 3 2" xfId="3818"/>
    <cellStyle name="표준 17 2 2 2 2 2 3 3 2 2" xfId="9896"/>
    <cellStyle name="표준 17 2 2 2 2 2 3 3 2 2 2" xfId="22137"/>
    <cellStyle name="표준 17 2 2 2 2 2 3 3 2 3" xfId="16058"/>
    <cellStyle name="표준 17 2 2 2 2 2 3 3 3" xfId="5858"/>
    <cellStyle name="표준 17 2 2 2 2 2 3 3 3 2" xfId="9897"/>
    <cellStyle name="표준 17 2 2 2 2 2 3 3 3 2 2" xfId="22138"/>
    <cellStyle name="표준 17 2 2 2 2 2 3 3 3 3" xfId="18098"/>
    <cellStyle name="표준 17 2 2 2 2 2 3 3 4" xfId="9895"/>
    <cellStyle name="표준 17 2 2 2 2 2 3 3 4 2" xfId="22136"/>
    <cellStyle name="표준 17 2 2 2 2 2 3 3 5" xfId="14136"/>
    <cellStyle name="표준 17 2 2 2 2 2 3 4" xfId="2304"/>
    <cellStyle name="표준 17 2 2 2 2 2 3 4 2" xfId="3819"/>
    <cellStyle name="표준 17 2 2 2 2 2 3 4 2 2" xfId="9899"/>
    <cellStyle name="표준 17 2 2 2 2 2 3 4 2 2 2" xfId="22140"/>
    <cellStyle name="표준 17 2 2 2 2 2 3 4 2 3" xfId="16059"/>
    <cellStyle name="표준 17 2 2 2 2 2 3 4 3" xfId="5859"/>
    <cellStyle name="표준 17 2 2 2 2 2 3 4 3 2" xfId="9900"/>
    <cellStyle name="표준 17 2 2 2 2 2 3 4 3 2 2" xfId="22141"/>
    <cellStyle name="표준 17 2 2 2 2 2 3 4 3 3" xfId="18099"/>
    <cellStyle name="표준 17 2 2 2 2 2 3 4 4" xfId="9898"/>
    <cellStyle name="표준 17 2 2 2 2 2 3 4 4 2" xfId="22139"/>
    <cellStyle name="표준 17 2 2 2 2 2 3 4 5" xfId="14544"/>
    <cellStyle name="표준 17 2 2 2 2 2 3 5" xfId="3815"/>
    <cellStyle name="표준 17 2 2 2 2 2 3 5 2" xfId="9901"/>
    <cellStyle name="표준 17 2 2 2 2 2 3 5 2 2" xfId="22142"/>
    <cellStyle name="표준 17 2 2 2 2 2 3 5 3" xfId="16055"/>
    <cellStyle name="표준 17 2 2 2 2 2 3 6" xfId="5855"/>
    <cellStyle name="표준 17 2 2 2 2 2 3 6 2" xfId="9902"/>
    <cellStyle name="표준 17 2 2 2 2 2 3 6 2 2" xfId="22143"/>
    <cellStyle name="표준 17 2 2 2 2 2 3 6 3" xfId="18095"/>
    <cellStyle name="표준 17 2 2 2 2 2 3 7" xfId="9888"/>
    <cellStyle name="표준 17 2 2 2 2 2 3 7 2" xfId="22129"/>
    <cellStyle name="표준 17 2 2 2 2 2 3 8" xfId="13320"/>
    <cellStyle name="표준 17 2 2 2 2 2 4" xfId="1181"/>
    <cellStyle name="표준 17 2 2 2 2 2 4 2" xfId="1590"/>
    <cellStyle name="표준 17 2 2 2 2 2 4 2 2" xfId="2814"/>
    <cellStyle name="표준 17 2 2 2 2 2 4 2 2 2" xfId="3822"/>
    <cellStyle name="표준 17 2 2 2 2 2 4 2 2 2 2" xfId="9906"/>
    <cellStyle name="표준 17 2 2 2 2 2 4 2 2 2 2 2" xfId="22147"/>
    <cellStyle name="표준 17 2 2 2 2 2 4 2 2 2 3" xfId="16062"/>
    <cellStyle name="표준 17 2 2 2 2 2 4 2 2 3" xfId="5862"/>
    <cellStyle name="표준 17 2 2 2 2 2 4 2 2 3 2" xfId="9907"/>
    <cellStyle name="표준 17 2 2 2 2 2 4 2 2 3 2 2" xfId="22148"/>
    <cellStyle name="표준 17 2 2 2 2 2 4 2 2 3 3" xfId="18102"/>
    <cellStyle name="표준 17 2 2 2 2 2 4 2 2 4" xfId="9905"/>
    <cellStyle name="표준 17 2 2 2 2 2 4 2 2 4 2" xfId="22146"/>
    <cellStyle name="표준 17 2 2 2 2 2 4 2 2 5" xfId="15054"/>
    <cellStyle name="표준 17 2 2 2 2 2 4 2 3" xfId="3821"/>
    <cellStyle name="표준 17 2 2 2 2 2 4 2 3 2" xfId="9908"/>
    <cellStyle name="표준 17 2 2 2 2 2 4 2 3 2 2" xfId="22149"/>
    <cellStyle name="표준 17 2 2 2 2 2 4 2 3 3" xfId="16061"/>
    <cellStyle name="표준 17 2 2 2 2 2 4 2 4" xfId="5861"/>
    <cellStyle name="표준 17 2 2 2 2 2 4 2 4 2" xfId="9909"/>
    <cellStyle name="표준 17 2 2 2 2 2 4 2 4 2 2" xfId="22150"/>
    <cellStyle name="표준 17 2 2 2 2 2 4 2 4 3" xfId="18101"/>
    <cellStyle name="표준 17 2 2 2 2 2 4 2 5" xfId="9904"/>
    <cellStyle name="표준 17 2 2 2 2 2 4 2 5 2" xfId="22145"/>
    <cellStyle name="표준 17 2 2 2 2 2 4 2 6" xfId="13830"/>
    <cellStyle name="표준 17 2 2 2 2 2 4 3" xfId="1998"/>
    <cellStyle name="표준 17 2 2 2 2 2 4 3 2" xfId="3823"/>
    <cellStyle name="표준 17 2 2 2 2 2 4 3 2 2" xfId="9911"/>
    <cellStyle name="표준 17 2 2 2 2 2 4 3 2 2 2" xfId="22152"/>
    <cellStyle name="표준 17 2 2 2 2 2 4 3 2 3" xfId="16063"/>
    <cellStyle name="표준 17 2 2 2 2 2 4 3 3" xfId="5863"/>
    <cellStyle name="표준 17 2 2 2 2 2 4 3 3 2" xfId="9912"/>
    <cellStyle name="표준 17 2 2 2 2 2 4 3 3 2 2" xfId="22153"/>
    <cellStyle name="표준 17 2 2 2 2 2 4 3 3 3" xfId="18103"/>
    <cellStyle name="표준 17 2 2 2 2 2 4 3 4" xfId="9910"/>
    <cellStyle name="표준 17 2 2 2 2 2 4 3 4 2" xfId="22151"/>
    <cellStyle name="표준 17 2 2 2 2 2 4 3 5" xfId="14238"/>
    <cellStyle name="표준 17 2 2 2 2 2 4 4" xfId="2406"/>
    <cellStyle name="표준 17 2 2 2 2 2 4 4 2" xfId="3824"/>
    <cellStyle name="표준 17 2 2 2 2 2 4 4 2 2" xfId="9914"/>
    <cellStyle name="표준 17 2 2 2 2 2 4 4 2 2 2" xfId="22155"/>
    <cellStyle name="표준 17 2 2 2 2 2 4 4 2 3" xfId="16064"/>
    <cellStyle name="표준 17 2 2 2 2 2 4 4 3" xfId="5864"/>
    <cellStyle name="표준 17 2 2 2 2 2 4 4 3 2" xfId="9915"/>
    <cellStyle name="표준 17 2 2 2 2 2 4 4 3 2 2" xfId="22156"/>
    <cellStyle name="표준 17 2 2 2 2 2 4 4 3 3" xfId="18104"/>
    <cellStyle name="표준 17 2 2 2 2 2 4 4 4" xfId="9913"/>
    <cellStyle name="표준 17 2 2 2 2 2 4 4 4 2" xfId="22154"/>
    <cellStyle name="표준 17 2 2 2 2 2 4 4 5" xfId="14646"/>
    <cellStyle name="표준 17 2 2 2 2 2 4 5" xfId="3820"/>
    <cellStyle name="표준 17 2 2 2 2 2 4 5 2" xfId="9916"/>
    <cellStyle name="표준 17 2 2 2 2 2 4 5 2 2" xfId="22157"/>
    <cellStyle name="표준 17 2 2 2 2 2 4 5 3" xfId="16060"/>
    <cellStyle name="표준 17 2 2 2 2 2 4 6" xfId="5860"/>
    <cellStyle name="표준 17 2 2 2 2 2 4 6 2" xfId="9917"/>
    <cellStyle name="표준 17 2 2 2 2 2 4 6 2 2" xfId="22158"/>
    <cellStyle name="표준 17 2 2 2 2 2 4 6 3" xfId="18100"/>
    <cellStyle name="표준 17 2 2 2 2 2 4 7" xfId="9903"/>
    <cellStyle name="표준 17 2 2 2 2 2 4 7 2" xfId="22144"/>
    <cellStyle name="표준 17 2 2 2 2 2 4 8" xfId="13422"/>
    <cellStyle name="표준 17 2 2 2 2 2 5" xfId="1284"/>
    <cellStyle name="표준 17 2 2 2 2 2 5 2" xfId="2508"/>
    <cellStyle name="표준 17 2 2 2 2 2 5 2 2" xfId="3826"/>
    <cellStyle name="표준 17 2 2 2 2 2 5 2 2 2" xfId="9920"/>
    <cellStyle name="표준 17 2 2 2 2 2 5 2 2 2 2" xfId="22161"/>
    <cellStyle name="표준 17 2 2 2 2 2 5 2 2 3" xfId="16066"/>
    <cellStyle name="표준 17 2 2 2 2 2 5 2 3" xfId="5866"/>
    <cellStyle name="표준 17 2 2 2 2 2 5 2 3 2" xfId="9921"/>
    <cellStyle name="표준 17 2 2 2 2 2 5 2 3 2 2" xfId="22162"/>
    <cellStyle name="표준 17 2 2 2 2 2 5 2 3 3" xfId="18106"/>
    <cellStyle name="표준 17 2 2 2 2 2 5 2 4" xfId="9919"/>
    <cellStyle name="표준 17 2 2 2 2 2 5 2 4 2" xfId="22160"/>
    <cellStyle name="표준 17 2 2 2 2 2 5 2 5" xfId="14748"/>
    <cellStyle name="표준 17 2 2 2 2 2 5 3" xfId="3825"/>
    <cellStyle name="표준 17 2 2 2 2 2 5 3 2" xfId="9922"/>
    <cellStyle name="표준 17 2 2 2 2 2 5 3 2 2" xfId="22163"/>
    <cellStyle name="표준 17 2 2 2 2 2 5 3 3" xfId="16065"/>
    <cellStyle name="표준 17 2 2 2 2 2 5 4" xfId="5865"/>
    <cellStyle name="표준 17 2 2 2 2 2 5 4 2" xfId="9923"/>
    <cellStyle name="표준 17 2 2 2 2 2 5 4 2 2" xfId="22164"/>
    <cellStyle name="표준 17 2 2 2 2 2 5 4 3" xfId="18105"/>
    <cellStyle name="표준 17 2 2 2 2 2 5 5" xfId="9918"/>
    <cellStyle name="표준 17 2 2 2 2 2 5 5 2" xfId="22159"/>
    <cellStyle name="표준 17 2 2 2 2 2 5 6" xfId="13524"/>
    <cellStyle name="표준 17 2 2 2 2 2 6" xfId="1692"/>
    <cellStyle name="표준 17 2 2 2 2 2 6 2" xfId="3827"/>
    <cellStyle name="표준 17 2 2 2 2 2 6 2 2" xfId="9925"/>
    <cellStyle name="표준 17 2 2 2 2 2 6 2 2 2" xfId="22166"/>
    <cellStyle name="표준 17 2 2 2 2 2 6 2 3" xfId="16067"/>
    <cellStyle name="표준 17 2 2 2 2 2 6 3" xfId="5867"/>
    <cellStyle name="표준 17 2 2 2 2 2 6 3 2" xfId="9926"/>
    <cellStyle name="표준 17 2 2 2 2 2 6 3 2 2" xfId="22167"/>
    <cellStyle name="표준 17 2 2 2 2 2 6 3 3" xfId="18107"/>
    <cellStyle name="표준 17 2 2 2 2 2 6 4" xfId="9924"/>
    <cellStyle name="표준 17 2 2 2 2 2 6 4 2" xfId="22165"/>
    <cellStyle name="표준 17 2 2 2 2 2 6 5" xfId="13932"/>
    <cellStyle name="표준 17 2 2 2 2 2 7" xfId="2100"/>
    <cellStyle name="표준 17 2 2 2 2 2 7 2" xfId="3828"/>
    <cellStyle name="표준 17 2 2 2 2 2 7 2 2" xfId="9928"/>
    <cellStyle name="표준 17 2 2 2 2 2 7 2 2 2" xfId="22169"/>
    <cellStyle name="표준 17 2 2 2 2 2 7 2 3" xfId="16068"/>
    <cellStyle name="표준 17 2 2 2 2 2 7 3" xfId="5868"/>
    <cellStyle name="표준 17 2 2 2 2 2 7 3 2" xfId="9929"/>
    <cellStyle name="표준 17 2 2 2 2 2 7 3 2 2" xfId="22170"/>
    <cellStyle name="표준 17 2 2 2 2 2 7 3 3" xfId="18108"/>
    <cellStyle name="표준 17 2 2 2 2 2 7 4" xfId="9927"/>
    <cellStyle name="표준 17 2 2 2 2 2 7 4 2" xfId="22168"/>
    <cellStyle name="표준 17 2 2 2 2 2 7 5" xfId="14340"/>
    <cellStyle name="표준 17 2 2 2 2 2 8" xfId="3809"/>
    <cellStyle name="표준 17 2 2 2 2 2 8 2" xfId="9930"/>
    <cellStyle name="표준 17 2 2 2 2 2 8 2 2" xfId="22171"/>
    <cellStyle name="표준 17 2 2 2 2 2 8 3" xfId="16049"/>
    <cellStyle name="표준 17 2 2 2 2 2 9" xfId="5849"/>
    <cellStyle name="표준 17 2 2 2 2 2 9 2" xfId="9931"/>
    <cellStyle name="표준 17 2 2 2 2 2 9 2 2" xfId="22172"/>
    <cellStyle name="표준 17 2 2 2 2 2 9 3" xfId="18089"/>
    <cellStyle name="표준 17 2 2 2 2 3" xfId="926"/>
    <cellStyle name="표준 17 2 2 2 2 3 2" xfId="1336"/>
    <cellStyle name="표준 17 2 2 2 2 3 2 2" xfId="2560"/>
    <cellStyle name="표준 17 2 2 2 2 3 2 2 2" xfId="3831"/>
    <cellStyle name="표준 17 2 2 2 2 3 2 2 2 2" xfId="9935"/>
    <cellStyle name="표준 17 2 2 2 2 3 2 2 2 2 2" xfId="22176"/>
    <cellStyle name="표준 17 2 2 2 2 3 2 2 2 3" xfId="16071"/>
    <cellStyle name="표준 17 2 2 2 2 3 2 2 3" xfId="5871"/>
    <cellStyle name="표준 17 2 2 2 2 3 2 2 3 2" xfId="9936"/>
    <cellStyle name="표준 17 2 2 2 2 3 2 2 3 2 2" xfId="22177"/>
    <cellStyle name="표준 17 2 2 2 2 3 2 2 3 3" xfId="18111"/>
    <cellStyle name="표준 17 2 2 2 2 3 2 2 4" xfId="9934"/>
    <cellStyle name="표준 17 2 2 2 2 3 2 2 4 2" xfId="22175"/>
    <cellStyle name="표준 17 2 2 2 2 3 2 2 5" xfId="14800"/>
    <cellStyle name="표준 17 2 2 2 2 3 2 3" xfId="3830"/>
    <cellStyle name="표준 17 2 2 2 2 3 2 3 2" xfId="9937"/>
    <cellStyle name="표준 17 2 2 2 2 3 2 3 2 2" xfId="22178"/>
    <cellStyle name="표준 17 2 2 2 2 3 2 3 3" xfId="16070"/>
    <cellStyle name="표준 17 2 2 2 2 3 2 4" xfId="5870"/>
    <cellStyle name="표준 17 2 2 2 2 3 2 4 2" xfId="9938"/>
    <cellStyle name="표준 17 2 2 2 2 3 2 4 2 2" xfId="22179"/>
    <cellStyle name="표준 17 2 2 2 2 3 2 4 3" xfId="18110"/>
    <cellStyle name="표준 17 2 2 2 2 3 2 5" xfId="9933"/>
    <cellStyle name="표준 17 2 2 2 2 3 2 5 2" xfId="22174"/>
    <cellStyle name="표준 17 2 2 2 2 3 2 6" xfId="13576"/>
    <cellStyle name="표준 17 2 2 2 2 3 3" xfId="1744"/>
    <cellStyle name="표준 17 2 2 2 2 3 3 2" xfId="3832"/>
    <cellStyle name="표준 17 2 2 2 2 3 3 2 2" xfId="9940"/>
    <cellStyle name="표준 17 2 2 2 2 3 3 2 2 2" xfId="22181"/>
    <cellStyle name="표준 17 2 2 2 2 3 3 2 3" xfId="16072"/>
    <cellStyle name="표준 17 2 2 2 2 3 3 3" xfId="5872"/>
    <cellStyle name="표준 17 2 2 2 2 3 3 3 2" xfId="9941"/>
    <cellStyle name="표준 17 2 2 2 2 3 3 3 2 2" xfId="22182"/>
    <cellStyle name="표준 17 2 2 2 2 3 3 3 3" xfId="18112"/>
    <cellStyle name="표준 17 2 2 2 2 3 3 4" xfId="9939"/>
    <cellStyle name="표준 17 2 2 2 2 3 3 4 2" xfId="22180"/>
    <cellStyle name="표준 17 2 2 2 2 3 3 5" xfId="13984"/>
    <cellStyle name="표준 17 2 2 2 2 3 4" xfId="2152"/>
    <cellStyle name="표준 17 2 2 2 2 3 4 2" xfId="3833"/>
    <cellStyle name="표준 17 2 2 2 2 3 4 2 2" xfId="9943"/>
    <cellStyle name="표준 17 2 2 2 2 3 4 2 2 2" xfId="22184"/>
    <cellStyle name="표준 17 2 2 2 2 3 4 2 3" xfId="16073"/>
    <cellStyle name="표준 17 2 2 2 2 3 4 3" xfId="5873"/>
    <cellStyle name="표준 17 2 2 2 2 3 4 3 2" xfId="9944"/>
    <cellStyle name="표준 17 2 2 2 2 3 4 3 2 2" xfId="22185"/>
    <cellStyle name="표준 17 2 2 2 2 3 4 3 3" xfId="18113"/>
    <cellStyle name="표준 17 2 2 2 2 3 4 4" xfId="9942"/>
    <cellStyle name="표준 17 2 2 2 2 3 4 4 2" xfId="22183"/>
    <cellStyle name="표준 17 2 2 2 2 3 4 5" xfId="14392"/>
    <cellStyle name="표준 17 2 2 2 2 3 5" xfId="3829"/>
    <cellStyle name="표준 17 2 2 2 2 3 5 2" xfId="9945"/>
    <cellStyle name="표준 17 2 2 2 2 3 5 2 2" xfId="22186"/>
    <cellStyle name="표준 17 2 2 2 2 3 5 3" xfId="16069"/>
    <cellStyle name="표준 17 2 2 2 2 3 6" xfId="5869"/>
    <cellStyle name="표준 17 2 2 2 2 3 6 2" xfId="9946"/>
    <cellStyle name="표준 17 2 2 2 2 3 6 2 2" xfId="22187"/>
    <cellStyle name="표준 17 2 2 2 2 3 6 3" xfId="18109"/>
    <cellStyle name="표준 17 2 2 2 2 3 7" xfId="9932"/>
    <cellStyle name="표준 17 2 2 2 2 3 7 2" xfId="22173"/>
    <cellStyle name="표준 17 2 2 2 2 3 8" xfId="13168"/>
    <cellStyle name="표준 17 2 2 2 2 4" xfId="1028"/>
    <cellStyle name="표준 17 2 2 2 2 4 2" xfId="1438"/>
    <cellStyle name="표준 17 2 2 2 2 4 2 2" xfId="2662"/>
    <cellStyle name="표준 17 2 2 2 2 4 2 2 2" xfId="3836"/>
    <cellStyle name="표준 17 2 2 2 2 4 2 2 2 2" xfId="9950"/>
    <cellStyle name="표준 17 2 2 2 2 4 2 2 2 2 2" xfId="22191"/>
    <cellStyle name="표준 17 2 2 2 2 4 2 2 2 3" xfId="16076"/>
    <cellStyle name="표준 17 2 2 2 2 4 2 2 3" xfId="5876"/>
    <cellStyle name="표준 17 2 2 2 2 4 2 2 3 2" xfId="9951"/>
    <cellStyle name="표준 17 2 2 2 2 4 2 2 3 2 2" xfId="22192"/>
    <cellStyle name="표준 17 2 2 2 2 4 2 2 3 3" xfId="18116"/>
    <cellStyle name="표준 17 2 2 2 2 4 2 2 4" xfId="9949"/>
    <cellStyle name="표준 17 2 2 2 2 4 2 2 4 2" xfId="22190"/>
    <cellStyle name="표준 17 2 2 2 2 4 2 2 5" xfId="14902"/>
    <cellStyle name="표준 17 2 2 2 2 4 2 3" xfId="3835"/>
    <cellStyle name="표준 17 2 2 2 2 4 2 3 2" xfId="9952"/>
    <cellStyle name="표준 17 2 2 2 2 4 2 3 2 2" xfId="22193"/>
    <cellStyle name="표준 17 2 2 2 2 4 2 3 3" xfId="16075"/>
    <cellStyle name="표준 17 2 2 2 2 4 2 4" xfId="5875"/>
    <cellStyle name="표준 17 2 2 2 2 4 2 4 2" xfId="9953"/>
    <cellStyle name="표준 17 2 2 2 2 4 2 4 2 2" xfId="22194"/>
    <cellStyle name="표준 17 2 2 2 2 4 2 4 3" xfId="18115"/>
    <cellStyle name="표준 17 2 2 2 2 4 2 5" xfId="9948"/>
    <cellStyle name="표준 17 2 2 2 2 4 2 5 2" xfId="22189"/>
    <cellStyle name="표준 17 2 2 2 2 4 2 6" xfId="13678"/>
    <cellStyle name="표준 17 2 2 2 2 4 3" xfId="1846"/>
    <cellStyle name="표준 17 2 2 2 2 4 3 2" xfId="3837"/>
    <cellStyle name="표준 17 2 2 2 2 4 3 2 2" xfId="9955"/>
    <cellStyle name="표준 17 2 2 2 2 4 3 2 2 2" xfId="22196"/>
    <cellStyle name="표준 17 2 2 2 2 4 3 2 3" xfId="16077"/>
    <cellStyle name="표준 17 2 2 2 2 4 3 3" xfId="5877"/>
    <cellStyle name="표준 17 2 2 2 2 4 3 3 2" xfId="9956"/>
    <cellStyle name="표준 17 2 2 2 2 4 3 3 2 2" xfId="22197"/>
    <cellStyle name="표준 17 2 2 2 2 4 3 3 3" xfId="18117"/>
    <cellStyle name="표준 17 2 2 2 2 4 3 4" xfId="9954"/>
    <cellStyle name="표준 17 2 2 2 2 4 3 4 2" xfId="22195"/>
    <cellStyle name="표준 17 2 2 2 2 4 3 5" xfId="14086"/>
    <cellStyle name="표준 17 2 2 2 2 4 4" xfId="2254"/>
    <cellStyle name="표준 17 2 2 2 2 4 4 2" xfId="3838"/>
    <cellStyle name="표준 17 2 2 2 2 4 4 2 2" xfId="9958"/>
    <cellStyle name="표준 17 2 2 2 2 4 4 2 2 2" xfId="22199"/>
    <cellStyle name="표준 17 2 2 2 2 4 4 2 3" xfId="16078"/>
    <cellStyle name="표준 17 2 2 2 2 4 4 3" xfId="5878"/>
    <cellStyle name="표준 17 2 2 2 2 4 4 3 2" xfId="9959"/>
    <cellStyle name="표준 17 2 2 2 2 4 4 3 2 2" xfId="22200"/>
    <cellStyle name="표준 17 2 2 2 2 4 4 3 3" xfId="18118"/>
    <cellStyle name="표준 17 2 2 2 2 4 4 4" xfId="9957"/>
    <cellStyle name="표준 17 2 2 2 2 4 4 4 2" xfId="22198"/>
    <cellStyle name="표준 17 2 2 2 2 4 4 5" xfId="14494"/>
    <cellStyle name="표준 17 2 2 2 2 4 5" xfId="3834"/>
    <cellStyle name="표준 17 2 2 2 2 4 5 2" xfId="9960"/>
    <cellStyle name="표준 17 2 2 2 2 4 5 2 2" xfId="22201"/>
    <cellStyle name="표준 17 2 2 2 2 4 5 3" xfId="16074"/>
    <cellStyle name="표준 17 2 2 2 2 4 6" xfId="5874"/>
    <cellStyle name="표준 17 2 2 2 2 4 6 2" xfId="9961"/>
    <cellStyle name="표준 17 2 2 2 2 4 6 2 2" xfId="22202"/>
    <cellStyle name="표준 17 2 2 2 2 4 6 3" xfId="18114"/>
    <cellStyle name="표준 17 2 2 2 2 4 7" xfId="9947"/>
    <cellStyle name="표준 17 2 2 2 2 4 7 2" xfId="22188"/>
    <cellStyle name="표준 17 2 2 2 2 4 8" xfId="13270"/>
    <cellStyle name="표준 17 2 2 2 2 5" xfId="1131"/>
    <cellStyle name="표준 17 2 2 2 2 5 2" xfId="1540"/>
    <cellStyle name="표준 17 2 2 2 2 5 2 2" xfId="2764"/>
    <cellStyle name="표준 17 2 2 2 2 5 2 2 2" xfId="3841"/>
    <cellStyle name="표준 17 2 2 2 2 5 2 2 2 2" xfId="9965"/>
    <cellStyle name="표준 17 2 2 2 2 5 2 2 2 2 2" xfId="22206"/>
    <cellStyle name="표준 17 2 2 2 2 5 2 2 2 3" xfId="16081"/>
    <cellStyle name="표준 17 2 2 2 2 5 2 2 3" xfId="5881"/>
    <cellStyle name="표준 17 2 2 2 2 5 2 2 3 2" xfId="9966"/>
    <cellStyle name="표준 17 2 2 2 2 5 2 2 3 2 2" xfId="22207"/>
    <cellStyle name="표준 17 2 2 2 2 5 2 2 3 3" xfId="18121"/>
    <cellStyle name="표준 17 2 2 2 2 5 2 2 4" xfId="9964"/>
    <cellStyle name="표준 17 2 2 2 2 5 2 2 4 2" xfId="22205"/>
    <cellStyle name="표준 17 2 2 2 2 5 2 2 5" xfId="15004"/>
    <cellStyle name="표준 17 2 2 2 2 5 2 3" xfId="3840"/>
    <cellStyle name="표준 17 2 2 2 2 5 2 3 2" xfId="9967"/>
    <cellStyle name="표준 17 2 2 2 2 5 2 3 2 2" xfId="22208"/>
    <cellStyle name="표준 17 2 2 2 2 5 2 3 3" xfId="16080"/>
    <cellStyle name="표준 17 2 2 2 2 5 2 4" xfId="5880"/>
    <cellStyle name="표준 17 2 2 2 2 5 2 4 2" xfId="9968"/>
    <cellStyle name="표준 17 2 2 2 2 5 2 4 2 2" xfId="22209"/>
    <cellStyle name="표준 17 2 2 2 2 5 2 4 3" xfId="18120"/>
    <cellStyle name="표준 17 2 2 2 2 5 2 5" xfId="9963"/>
    <cellStyle name="표준 17 2 2 2 2 5 2 5 2" xfId="22204"/>
    <cellStyle name="표준 17 2 2 2 2 5 2 6" xfId="13780"/>
    <cellStyle name="표준 17 2 2 2 2 5 3" xfId="1948"/>
    <cellStyle name="표준 17 2 2 2 2 5 3 2" xfId="3842"/>
    <cellStyle name="표준 17 2 2 2 2 5 3 2 2" xfId="9970"/>
    <cellStyle name="표준 17 2 2 2 2 5 3 2 2 2" xfId="22211"/>
    <cellStyle name="표준 17 2 2 2 2 5 3 2 3" xfId="16082"/>
    <cellStyle name="표준 17 2 2 2 2 5 3 3" xfId="5882"/>
    <cellStyle name="표준 17 2 2 2 2 5 3 3 2" xfId="9971"/>
    <cellStyle name="표준 17 2 2 2 2 5 3 3 2 2" xfId="22212"/>
    <cellStyle name="표준 17 2 2 2 2 5 3 3 3" xfId="18122"/>
    <cellStyle name="표준 17 2 2 2 2 5 3 4" xfId="9969"/>
    <cellStyle name="표준 17 2 2 2 2 5 3 4 2" xfId="22210"/>
    <cellStyle name="표준 17 2 2 2 2 5 3 5" xfId="14188"/>
    <cellStyle name="표준 17 2 2 2 2 5 4" xfId="2356"/>
    <cellStyle name="표준 17 2 2 2 2 5 4 2" xfId="3843"/>
    <cellStyle name="표준 17 2 2 2 2 5 4 2 2" xfId="9973"/>
    <cellStyle name="표준 17 2 2 2 2 5 4 2 2 2" xfId="22214"/>
    <cellStyle name="표준 17 2 2 2 2 5 4 2 3" xfId="16083"/>
    <cellStyle name="표준 17 2 2 2 2 5 4 3" xfId="5883"/>
    <cellStyle name="표준 17 2 2 2 2 5 4 3 2" xfId="9974"/>
    <cellStyle name="표준 17 2 2 2 2 5 4 3 2 2" xfId="22215"/>
    <cellStyle name="표준 17 2 2 2 2 5 4 3 3" xfId="18123"/>
    <cellStyle name="표준 17 2 2 2 2 5 4 4" xfId="9972"/>
    <cellStyle name="표준 17 2 2 2 2 5 4 4 2" xfId="22213"/>
    <cellStyle name="표준 17 2 2 2 2 5 4 5" xfId="14596"/>
    <cellStyle name="표준 17 2 2 2 2 5 5" xfId="3839"/>
    <cellStyle name="표준 17 2 2 2 2 5 5 2" xfId="9975"/>
    <cellStyle name="표준 17 2 2 2 2 5 5 2 2" xfId="22216"/>
    <cellStyle name="표준 17 2 2 2 2 5 5 3" xfId="16079"/>
    <cellStyle name="표준 17 2 2 2 2 5 6" xfId="5879"/>
    <cellStyle name="표준 17 2 2 2 2 5 6 2" xfId="9976"/>
    <cellStyle name="표준 17 2 2 2 2 5 6 2 2" xfId="22217"/>
    <cellStyle name="표준 17 2 2 2 2 5 6 3" xfId="18119"/>
    <cellStyle name="표준 17 2 2 2 2 5 7" xfId="9962"/>
    <cellStyle name="표준 17 2 2 2 2 5 7 2" xfId="22203"/>
    <cellStyle name="표준 17 2 2 2 2 5 8" xfId="13372"/>
    <cellStyle name="표준 17 2 2 2 2 6" xfId="1234"/>
    <cellStyle name="표준 17 2 2 2 2 6 2" xfId="2458"/>
    <cellStyle name="표준 17 2 2 2 2 6 2 2" xfId="3845"/>
    <cellStyle name="표준 17 2 2 2 2 6 2 2 2" xfId="9979"/>
    <cellStyle name="표준 17 2 2 2 2 6 2 2 2 2" xfId="22220"/>
    <cellStyle name="표준 17 2 2 2 2 6 2 2 3" xfId="16085"/>
    <cellStyle name="표준 17 2 2 2 2 6 2 3" xfId="5885"/>
    <cellStyle name="표준 17 2 2 2 2 6 2 3 2" xfId="9980"/>
    <cellStyle name="표준 17 2 2 2 2 6 2 3 2 2" xfId="22221"/>
    <cellStyle name="표준 17 2 2 2 2 6 2 3 3" xfId="18125"/>
    <cellStyle name="표준 17 2 2 2 2 6 2 4" xfId="9978"/>
    <cellStyle name="표준 17 2 2 2 2 6 2 4 2" xfId="22219"/>
    <cellStyle name="표준 17 2 2 2 2 6 2 5" xfId="14698"/>
    <cellStyle name="표준 17 2 2 2 2 6 3" xfId="3844"/>
    <cellStyle name="표준 17 2 2 2 2 6 3 2" xfId="9981"/>
    <cellStyle name="표준 17 2 2 2 2 6 3 2 2" xfId="22222"/>
    <cellStyle name="표준 17 2 2 2 2 6 3 3" xfId="16084"/>
    <cellStyle name="표준 17 2 2 2 2 6 4" xfId="5884"/>
    <cellStyle name="표준 17 2 2 2 2 6 4 2" xfId="9982"/>
    <cellStyle name="표준 17 2 2 2 2 6 4 2 2" xfId="22223"/>
    <cellStyle name="표준 17 2 2 2 2 6 4 3" xfId="18124"/>
    <cellStyle name="표준 17 2 2 2 2 6 5" xfId="9977"/>
    <cellStyle name="표준 17 2 2 2 2 6 5 2" xfId="22218"/>
    <cellStyle name="표준 17 2 2 2 2 6 6" xfId="13474"/>
    <cellStyle name="표준 17 2 2 2 2 7" xfId="1642"/>
    <cellStyle name="표준 17 2 2 2 2 7 2" xfId="3846"/>
    <cellStyle name="표준 17 2 2 2 2 7 2 2" xfId="9984"/>
    <cellStyle name="표준 17 2 2 2 2 7 2 2 2" xfId="22225"/>
    <cellStyle name="표준 17 2 2 2 2 7 2 3" xfId="16086"/>
    <cellStyle name="표준 17 2 2 2 2 7 3" xfId="5886"/>
    <cellStyle name="표준 17 2 2 2 2 7 3 2" xfId="9985"/>
    <cellStyle name="표준 17 2 2 2 2 7 3 2 2" xfId="22226"/>
    <cellStyle name="표준 17 2 2 2 2 7 3 3" xfId="18126"/>
    <cellStyle name="표준 17 2 2 2 2 7 4" xfId="9983"/>
    <cellStyle name="표준 17 2 2 2 2 7 4 2" xfId="22224"/>
    <cellStyle name="표준 17 2 2 2 2 7 5" xfId="13882"/>
    <cellStyle name="표준 17 2 2 2 2 8" xfId="2050"/>
    <cellStyle name="표준 17 2 2 2 2 8 2" xfId="3847"/>
    <cellStyle name="표준 17 2 2 2 2 8 2 2" xfId="9987"/>
    <cellStyle name="표준 17 2 2 2 2 8 2 2 2" xfId="22228"/>
    <cellStyle name="표준 17 2 2 2 2 8 2 3" xfId="16087"/>
    <cellStyle name="표준 17 2 2 2 2 8 3" xfId="5887"/>
    <cellStyle name="표준 17 2 2 2 2 8 3 2" xfId="9988"/>
    <cellStyle name="표준 17 2 2 2 2 8 3 2 2" xfId="22229"/>
    <cellStyle name="표준 17 2 2 2 2 8 3 3" xfId="18127"/>
    <cellStyle name="표준 17 2 2 2 2 8 4" xfId="9986"/>
    <cellStyle name="표준 17 2 2 2 2 8 4 2" xfId="22227"/>
    <cellStyle name="표준 17 2 2 2 2 8 5" xfId="14290"/>
    <cellStyle name="표준 17 2 2 2 2 9" xfId="3808"/>
    <cellStyle name="표준 17 2 2 2 2 9 2" xfId="9989"/>
    <cellStyle name="표준 17 2 2 2 2 9 2 2" xfId="22230"/>
    <cellStyle name="표준 17 2 2 2 2 9 3" xfId="16048"/>
    <cellStyle name="표준 17 2 2 2 3" xfId="849"/>
    <cellStyle name="표준 17 2 2 2 3 10" xfId="9990"/>
    <cellStyle name="표준 17 2 2 2 3 10 2" xfId="22231"/>
    <cellStyle name="표준 17 2 2 2 3 11" xfId="13091"/>
    <cellStyle name="표준 17 2 2 2 3 2" xfId="951"/>
    <cellStyle name="표준 17 2 2 2 3 2 2" xfId="1361"/>
    <cellStyle name="표준 17 2 2 2 3 2 2 2" xfId="2585"/>
    <cellStyle name="표준 17 2 2 2 3 2 2 2 2" xfId="3851"/>
    <cellStyle name="표준 17 2 2 2 3 2 2 2 2 2" xfId="9994"/>
    <cellStyle name="표준 17 2 2 2 3 2 2 2 2 2 2" xfId="22235"/>
    <cellStyle name="표준 17 2 2 2 3 2 2 2 2 3" xfId="16091"/>
    <cellStyle name="표준 17 2 2 2 3 2 2 2 3" xfId="5891"/>
    <cellStyle name="표준 17 2 2 2 3 2 2 2 3 2" xfId="9995"/>
    <cellStyle name="표준 17 2 2 2 3 2 2 2 3 2 2" xfId="22236"/>
    <cellStyle name="표준 17 2 2 2 3 2 2 2 3 3" xfId="18131"/>
    <cellStyle name="표준 17 2 2 2 3 2 2 2 4" xfId="9993"/>
    <cellStyle name="표준 17 2 2 2 3 2 2 2 4 2" xfId="22234"/>
    <cellStyle name="표준 17 2 2 2 3 2 2 2 5" xfId="14825"/>
    <cellStyle name="표준 17 2 2 2 3 2 2 3" xfId="3850"/>
    <cellStyle name="표준 17 2 2 2 3 2 2 3 2" xfId="9996"/>
    <cellStyle name="표준 17 2 2 2 3 2 2 3 2 2" xfId="22237"/>
    <cellStyle name="표준 17 2 2 2 3 2 2 3 3" xfId="16090"/>
    <cellStyle name="표준 17 2 2 2 3 2 2 4" xfId="5890"/>
    <cellStyle name="표준 17 2 2 2 3 2 2 4 2" xfId="9997"/>
    <cellStyle name="표준 17 2 2 2 3 2 2 4 2 2" xfId="22238"/>
    <cellStyle name="표준 17 2 2 2 3 2 2 4 3" xfId="18130"/>
    <cellStyle name="표준 17 2 2 2 3 2 2 5" xfId="9992"/>
    <cellStyle name="표준 17 2 2 2 3 2 2 5 2" xfId="22233"/>
    <cellStyle name="표준 17 2 2 2 3 2 2 6" xfId="13601"/>
    <cellStyle name="표준 17 2 2 2 3 2 3" xfId="1769"/>
    <cellStyle name="표준 17 2 2 2 3 2 3 2" xfId="3852"/>
    <cellStyle name="표준 17 2 2 2 3 2 3 2 2" xfId="9999"/>
    <cellStyle name="표준 17 2 2 2 3 2 3 2 2 2" xfId="22240"/>
    <cellStyle name="표준 17 2 2 2 3 2 3 2 3" xfId="16092"/>
    <cellStyle name="표준 17 2 2 2 3 2 3 3" xfId="5892"/>
    <cellStyle name="표준 17 2 2 2 3 2 3 3 2" xfId="10000"/>
    <cellStyle name="표준 17 2 2 2 3 2 3 3 2 2" xfId="22241"/>
    <cellStyle name="표준 17 2 2 2 3 2 3 3 3" xfId="18132"/>
    <cellStyle name="표준 17 2 2 2 3 2 3 4" xfId="9998"/>
    <cellStyle name="표준 17 2 2 2 3 2 3 4 2" xfId="22239"/>
    <cellStyle name="표준 17 2 2 2 3 2 3 5" xfId="14009"/>
    <cellStyle name="표준 17 2 2 2 3 2 4" xfId="2177"/>
    <cellStyle name="표준 17 2 2 2 3 2 4 2" xfId="3853"/>
    <cellStyle name="표준 17 2 2 2 3 2 4 2 2" xfId="10002"/>
    <cellStyle name="표준 17 2 2 2 3 2 4 2 2 2" xfId="22243"/>
    <cellStyle name="표준 17 2 2 2 3 2 4 2 3" xfId="16093"/>
    <cellStyle name="표준 17 2 2 2 3 2 4 3" xfId="5893"/>
    <cellStyle name="표준 17 2 2 2 3 2 4 3 2" xfId="10003"/>
    <cellStyle name="표준 17 2 2 2 3 2 4 3 2 2" xfId="22244"/>
    <cellStyle name="표준 17 2 2 2 3 2 4 3 3" xfId="18133"/>
    <cellStyle name="표준 17 2 2 2 3 2 4 4" xfId="10001"/>
    <cellStyle name="표준 17 2 2 2 3 2 4 4 2" xfId="22242"/>
    <cellStyle name="표준 17 2 2 2 3 2 4 5" xfId="14417"/>
    <cellStyle name="표준 17 2 2 2 3 2 5" xfId="3849"/>
    <cellStyle name="표준 17 2 2 2 3 2 5 2" xfId="10004"/>
    <cellStyle name="표준 17 2 2 2 3 2 5 2 2" xfId="22245"/>
    <cellStyle name="표준 17 2 2 2 3 2 5 3" xfId="16089"/>
    <cellStyle name="표준 17 2 2 2 3 2 6" xfId="5889"/>
    <cellStyle name="표준 17 2 2 2 3 2 6 2" xfId="10005"/>
    <cellStyle name="표준 17 2 2 2 3 2 6 2 2" xfId="22246"/>
    <cellStyle name="표준 17 2 2 2 3 2 6 3" xfId="18129"/>
    <cellStyle name="표준 17 2 2 2 3 2 7" xfId="9991"/>
    <cellStyle name="표준 17 2 2 2 3 2 7 2" xfId="22232"/>
    <cellStyle name="표준 17 2 2 2 3 2 8" xfId="13193"/>
    <cellStyle name="표준 17 2 2 2 3 3" xfId="1053"/>
    <cellStyle name="표준 17 2 2 2 3 3 2" xfId="1463"/>
    <cellStyle name="표준 17 2 2 2 3 3 2 2" xfId="2687"/>
    <cellStyle name="표준 17 2 2 2 3 3 2 2 2" xfId="3856"/>
    <cellStyle name="표준 17 2 2 2 3 3 2 2 2 2" xfId="10009"/>
    <cellStyle name="표준 17 2 2 2 3 3 2 2 2 2 2" xfId="22250"/>
    <cellStyle name="표준 17 2 2 2 3 3 2 2 2 3" xfId="16096"/>
    <cellStyle name="표준 17 2 2 2 3 3 2 2 3" xfId="5896"/>
    <cellStyle name="표준 17 2 2 2 3 3 2 2 3 2" xfId="10010"/>
    <cellStyle name="표준 17 2 2 2 3 3 2 2 3 2 2" xfId="22251"/>
    <cellStyle name="표준 17 2 2 2 3 3 2 2 3 3" xfId="18136"/>
    <cellStyle name="표준 17 2 2 2 3 3 2 2 4" xfId="10008"/>
    <cellStyle name="표준 17 2 2 2 3 3 2 2 4 2" xfId="22249"/>
    <cellStyle name="표준 17 2 2 2 3 3 2 2 5" xfId="14927"/>
    <cellStyle name="표준 17 2 2 2 3 3 2 3" xfId="3855"/>
    <cellStyle name="표준 17 2 2 2 3 3 2 3 2" xfId="10011"/>
    <cellStyle name="표준 17 2 2 2 3 3 2 3 2 2" xfId="22252"/>
    <cellStyle name="표준 17 2 2 2 3 3 2 3 3" xfId="16095"/>
    <cellStyle name="표준 17 2 2 2 3 3 2 4" xfId="5895"/>
    <cellStyle name="표준 17 2 2 2 3 3 2 4 2" xfId="10012"/>
    <cellStyle name="표준 17 2 2 2 3 3 2 4 2 2" xfId="22253"/>
    <cellStyle name="표준 17 2 2 2 3 3 2 4 3" xfId="18135"/>
    <cellStyle name="표준 17 2 2 2 3 3 2 5" xfId="10007"/>
    <cellStyle name="표준 17 2 2 2 3 3 2 5 2" xfId="22248"/>
    <cellStyle name="표준 17 2 2 2 3 3 2 6" xfId="13703"/>
    <cellStyle name="표준 17 2 2 2 3 3 3" xfId="1871"/>
    <cellStyle name="표준 17 2 2 2 3 3 3 2" xfId="3857"/>
    <cellStyle name="표준 17 2 2 2 3 3 3 2 2" xfId="10014"/>
    <cellStyle name="표준 17 2 2 2 3 3 3 2 2 2" xfId="22255"/>
    <cellStyle name="표준 17 2 2 2 3 3 3 2 3" xfId="16097"/>
    <cellStyle name="표준 17 2 2 2 3 3 3 3" xfId="5897"/>
    <cellStyle name="표준 17 2 2 2 3 3 3 3 2" xfId="10015"/>
    <cellStyle name="표준 17 2 2 2 3 3 3 3 2 2" xfId="22256"/>
    <cellStyle name="표준 17 2 2 2 3 3 3 3 3" xfId="18137"/>
    <cellStyle name="표준 17 2 2 2 3 3 3 4" xfId="10013"/>
    <cellStyle name="표준 17 2 2 2 3 3 3 4 2" xfId="22254"/>
    <cellStyle name="표준 17 2 2 2 3 3 3 5" xfId="14111"/>
    <cellStyle name="표준 17 2 2 2 3 3 4" xfId="2279"/>
    <cellStyle name="표준 17 2 2 2 3 3 4 2" xfId="3858"/>
    <cellStyle name="표준 17 2 2 2 3 3 4 2 2" xfId="10017"/>
    <cellStyle name="표준 17 2 2 2 3 3 4 2 2 2" xfId="22258"/>
    <cellStyle name="표준 17 2 2 2 3 3 4 2 3" xfId="16098"/>
    <cellStyle name="표준 17 2 2 2 3 3 4 3" xfId="5898"/>
    <cellStyle name="표준 17 2 2 2 3 3 4 3 2" xfId="10018"/>
    <cellStyle name="표준 17 2 2 2 3 3 4 3 2 2" xfId="22259"/>
    <cellStyle name="표준 17 2 2 2 3 3 4 3 3" xfId="18138"/>
    <cellStyle name="표준 17 2 2 2 3 3 4 4" xfId="10016"/>
    <cellStyle name="표준 17 2 2 2 3 3 4 4 2" xfId="22257"/>
    <cellStyle name="표준 17 2 2 2 3 3 4 5" xfId="14519"/>
    <cellStyle name="표준 17 2 2 2 3 3 5" xfId="3854"/>
    <cellStyle name="표준 17 2 2 2 3 3 5 2" xfId="10019"/>
    <cellStyle name="표준 17 2 2 2 3 3 5 2 2" xfId="22260"/>
    <cellStyle name="표준 17 2 2 2 3 3 5 3" xfId="16094"/>
    <cellStyle name="표준 17 2 2 2 3 3 6" xfId="5894"/>
    <cellStyle name="표준 17 2 2 2 3 3 6 2" xfId="10020"/>
    <cellStyle name="표준 17 2 2 2 3 3 6 2 2" xfId="22261"/>
    <cellStyle name="표준 17 2 2 2 3 3 6 3" xfId="18134"/>
    <cellStyle name="표준 17 2 2 2 3 3 7" xfId="10006"/>
    <cellStyle name="표준 17 2 2 2 3 3 7 2" xfId="22247"/>
    <cellStyle name="표준 17 2 2 2 3 3 8" xfId="13295"/>
    <cellStyle name="표준 17 2 2 2 3 4" xfId="1156"/>
    <cellStyle name="표준 17 2 2 2 3 4 2" xfId="1565"/>
    <cellStyle name="표준 17 2 2 2 3 4 2 2" xfId="2789"/>
    <cellStyle name="표준 17 2 2 2 3 4 2 2 2" xfId="3861"/>
    <cellStyle name="표준 17 2 2 2 3 4 2 2 2 2" xfId="10024"/>
    <cellStyle name="표준 17 2 2 2 3 4 2 2 2 2 2" xfId="22265"/>
    <cellStyle name="표준 17 2 2 2 3 4 2 2 2 3" xfId="16101"/>
    <cellStyle name="표준 17 2 2 2 3 4 2 2 3" xfId="5901"/>
    <cellStyle name="표준 17 2 2 2 3 4 2 2 3 2" xfId="10025"/>
    <cellStyle name="표준 17 2 2 2 3 4 2 2 3 2 2" xfId="22266"/>
    <cellStyle name="표준 17 2 2 2 3 4 2 2 3 3" xfId="18141"/>
    <cellStyle name="표준 17 2 2 2 3 4 2 2 4" xfId="10023"/>
    <cellStyle name="표준 17 2 2 2 3 4 2 2 4 2" xfId="22264"/>
    <cellStyle name="표준 17 2 2 2 3 4 2 2 5" xfId="15029"/>
    <cellStyle name="표준 17 2 2 2 3 4 2 3" xfId="3860"/>
    <cellStyle name="표준 17 2 2 2 3 4 2 3 2" xfId="10026"/>
    <cellStyle name="표준 17 2 2 2 3 4 2 3 2 2" xfId="22267"/>
    <cellStyle name="표준 17 2 2 2 3 4 2 3 3" xfId="16100"/>
    <cellStyle name="표준 17 2 2 2 3 4 2 4" xfId="5900"/>
    <cellStyle name="표준 17 2 2 2 3 4 2 4 2" xfId="10027"/>
    <cellStyle name="표준 17 2 2 2 3 4 2 4 2 2" xfId="22268"/>
    <cellStyle name="표준 17 2 2 2 3 4 2 4 3" xfId="18140"/>
    <cellStyle name="표준 17 2 2 2 3 4 2 5" xfId="10022"/>
    <cellStyle name="표준 17 2 2 2 3 4 2 5 2" xfId="22263"/>
    <cellStyle name="표준 17 2 2 2 3 4 2 6" xfId="13805"/>
    <cellStyle name="표준 17 2 2 2 3 4 3" xfId="1973"/>
    <cellStyle name="표준 17 2 2 2 3 4 3 2" xfId="3862"/>
    <cellStyle name="표준 17 2 2 2 3 4 3 2 2" xfId="10029"/>
    <cellStyle name="표준 17 2 2 2 3 4 3 2 2 2" xfId="22270"/>
    <cellStyle name="표준 17 2 2 2 3 4 3 2 3" xfId="16102"/>
    <cellStyle name="표준 17 2 2 2 3 4 3 3" xfId="5902"/>
    <cellStyle name="표준 17 2 2 2 3 4 3 3 2" xfId="10030"/>
    <cellStyle name="표준 17 2 2 2 3 4 3 3 2 2" xfId="22271"/>
    <cellStyle name="표준 17 2 2 2 3 4 3 3 3" xfId="18142"/>
    <cellStyle name="표준 17 2 2 2 3 4 3 4" xfId="10028"/>
    <cellStyle name="표준 17 2 2 2 3 4 3 4 2" xfId="22269"/>
    <cellStyle name="표준 17 2 2 2 3 4 3 5" xfId="14213"/>
    <cellStyle name="표준 17 2 2 2 3 4 4" xfId="2381"/>
    <cellStyle name="표준 17 2 2 2 3 4 4 2" xfId="3863"/>
    <cellStyle name="표준 17 2 2 2 3 4 4 2 2" xfId="10032"/>
    <cellStyle name="표준 17 2 2 2 3 4 4 2 2 2" xfId="22273"/>
    <cellStyle name="표준 17 2 2 2 3 4 4 2 3" xfId="16103"/>
    <cellStyle name="표준 17 2 2 2 3 4 4 3" xfId="5903"/>
    <cellStyle name="표준 17 2 2 2 3 4 4 3 2" xfId="10033"/>
    <cellStyle name="표준 17 2 2 2 3 4 4 3 2 2" xfId="22274"/>
    <cellStyle name="표준 17 2 2 2 3 4 4 3 3" xfId="18143"/>
    <cellStyle name="표준 17 2 2 2 3 4 4 4" xfId="10031"/>
    <cellStyle name="표준 17 2 2 2 3 4 4 4 2" xfId="22272"/>
    <cellStyle name="표준 17 2 2 2 3 4 4 5" xfId="14621"/>
    <cellStyle name="표준 17 2 2 2 3 4 5" xfId="3859"/>
    <cellStyle name="표준 17 2 2 2 3 4 5 2" xfId="10034"/>
    <cellStyle name="표준 17 2 2 2 3 4 5 2 2" xfId="22275"/>
    <cellStyle name="표준 17 2 2 2 3 4 5 3" xfId="16099"/>
    <cellStyle name="표준 17 2 2 2 3 4 6" xfId="5899"/>
    <cellStyle name="표준 17 2 2 2 3 4 6 2" xfId="10035"/>
    <cellStyle name="표준 17 2 2 2 3 4 6 2 2" xfId="22276"/>
    <cellStyle name="표준 17 2 2 2 3 4 6 3" xfId="18139"/>
    <cellStyle name="표준 17 2 2 2 3 4 7" xfId="10021"/>
    <cellStyle name="표준 17 2 2 2 3 4 7 2" xfId="22262"/>
    <cellStyle name="표준 17 2 2 2 3 4 8" xfId="13397"/>
    <cellStyle name="표준 17 2 2 2 3 5" xfId="1259"/>
    <cellStyle name="표준 17 2 2 2 3 5 2" xfId="2483"/>
    <cellStyle name="표준 17 2 2 2 3 5 2 2" xfId="3865"/>
    <cellStyle name="표준 17 2 2 2 3 5 2 2 2" xfId="10038"/>
    <cellStyle name="표준 17 2 2 2 3 5 2 2 2 2" xfId="22279"/>
    <cellStyle name="표준 17 2 2 2 3 5 2 2 3" xfId="16105"/>
    <cellStyle name="표준 17 2 2 2 3 5 2 3" xfId="5905"/>
    <cellStyle name="표준 17 2 2 2 3 5 2 3 2" xfId="10039"/>
    <cellStyle name="표준 17 2 2 2 3 5 2 3 2 2" xfId="22280"/>
    <cellStyle name="표준 17 2 2 2 3 5 2 3 3" xfId="18145"/>
    <cellStyle name="표준 17 2 2 2 3 5 2 4" xfId="10037"/>
    <cellStyle name="표준 17 2 2 2 3 5 2 4 2" xfId="22278"/>
    <cellStyle name="표준 17 2 2 2 3 5 2 5" xfId="14723"/>
    <cellStyle name="표준 17 2 2 2 3 5 3" xfId="3864"/>
    <cellStyle name="표준 17 2 2 2 3 5 3 2" xfId="10040"/>
    <cellStyle name="표준 17 2 2 2 3 5 3 2 2" xfId="22281"/>
    <cellStyle name="표준 17 2 2 2 3 5 3 3" xfId="16104"/>
    <cellStyle name="표준 17 2 2 2 3 5 4" xfId="5904"/>
    <cellStyle name="표준 17 2 2 2 3 5 4 2" xfId="10041"/>
    <cellStyle name="표준 17 2 2 2 3 5 4 2 2" xfId="22282"/>
    <cellStyle name="표준 17 2 2 2 3 5 4 3" xfId="18144"/>
    <cellStyle name="표준 17 2 2 2 3 5 5" xfId="10036"/>
    <cellStyle name="표준 17 2 2 2 3 5 5 2" xfId="22277"/>
    <cellStyle name="표준 17 2 2 2 3 5 6" xfId="13499"/>
    <cellStyle name="표준 17 2 2 2 3 6" xfId="1667"/>
    <cellStyle name="표준 17 2 2 2 3 6 2" xfId="3866"/>
    <cellStyle name="표준 17 2 2 2 3 6 2 2" xfId="10043"/>
    <cellStyle name="표준 17 2 2 2 3 6 2 2 2" xfId="22284"/>
    <cellStyle name="표준 17 2 2 2 3 6 2 3" xfId="16106"/>
    <cellStyle name="표준 17 2 2 2 3 6 3" xfId="5906"/>
    <cellStyle name="표준 17 2 2 2 3 6 3 2" xfId="10044"/>
    <cellStyle name="표준 17 2 2 2 3 6 3 2 2" xfId="22285"/>
    <cellStyle name="표준 17 2 2 2 3 6 3 3" xfId="18146"/>
    <cellStyle name="표준 17 2 2 2 3 6 4" xfId="10042"/>
    <cellStyle name="표준 17 2 2 2 3 6 4 2" xfId="22283"/>
    <cellStyle name="표준 17 2 2 2 3 6 5" xfId="13907"/>
    <cellStyle name="표준 17 2 2 2 3 7" xfId="2075"/>
    <cellStyle name="표준 17 2 2 2 3 7 2" xfId="3867"/>
    <cellStyle name="표준 17 2 2 2 3 7 2 2" xfId="10046"/>
    <cellStyle name="표준 17 2 2 2 3 7 2 2 2" xfId="22287"/>
    <cellStyle name="표준 17 2 2 2 3 7 2 3" xfId="16107"/>
    <cellStyle name="표준 17 2 2 2 3 7 3" xfId="5907"/>
    <cellStyle name="표준 17 2 2 2 3 7 3 2" xfId="10047"/>
    <cellStyle name="표준 17 2 2 2 3 7 3 2 2" xfId="22288"/>
    <cellStyle name="표준 17 2 2 2 3 7 3 3" xfId="18147"/>
    <cellStyle name="표준 17 2 2 2 3 7 4" xfId="10045"/>
    <cellStyle name="표준 17 2 2 2 3 7 4 2" xfId="22286"/>
    <cellStyle name="표준 17 2 2 2 3 7 5" xfId="14315"/>
    <cellStyle name="표준 17 2 2 2 3 8" xfId="3848"/>
    <cellStyle name="표준 17 2 2 2 3 8 2" xfId="10048"/>
    <cellStyle name="표준 17 2 2 2 3 8 2 2" xfId="22289"/>
    <cellStyle name="표준 17 2 2 2 3 8 3" xfId="16088"/>
    <cellStyle name="표준 17 2 2 2 3 9" xfId="5888"/>
    <cellStyle name="표준 17 2 2 2 3 9 2" xfId="10049"/>
    <cellStyle name="표준 17 2 2 2 3 9 2 2" xfId="22290"/>
    <cellStyle name="표준 17 2 2 2 3 9 3" xfId="18128"/>
    <cellStyle name="표준 17 2 2 2 4" xfId="901"/>
    <cellStyle name="표준 17 2 2 2 4 2" xfId="1311"/>
    <cellStyle name="표준 17 2 2 2 4 2 2" xfId="2535"/>
    <cellStyle name="표준 17 2 2 2 4 2 2 2" xfId="3870"/>
    <cellStyle name="표준 17 2 2 2 4 2 2 2 2" xfId="10053"/>
    <cellStyle name="표준 17 2 2 2 4 2 2 2 2 2" xfId="22294"/>
    <cellStyle name="표준 17 2 2 2 4 2 2 2 3" xfId="16110"/>
    <cellStyle name="표준 17 2 2 2 4 2 2 3" xfId="5910"/>
    <cellStyle name="표준 17 2 2 2 4 2 2 3 2" xfId="10054"/>
    <cellStyle name="표준 17 2 2 2 4 2 2 3 2 2" xfId="22295"/>
    <cellStyle name="표준 17 2 2 2 4 2 2 3 3" xfId="18150"/>
    <cellStyle name="표준 17 2 2 2 4 2 2 4" xfId="10052"/>
    <cellStyle name="표준 17 2 2 2 4 2 2 4 2" xfId="22293"/>
    <cellStyle name="표준 17 2 2 2 4 2 2 5" xfId="14775"/>
    <cellStyle name="표준 17 2 2 2 4 2 3" xfId="3869"/>
    <cellStyle name="표준 17 2 2 2 4 2 3 2" xfId="10055"/>
    <cellStyle name="표준 17 2 2 2 4 2 3 2 2" xfId="22296"/>
    <cellStyle name="표준 17 2 2 2 4 2 3 3" xfId="16109"/>
    <cellStyle name="표준 17 2 2 2 4 2 4" xfId="5909"/>
    <cellStyle name="표준 17 2 2 2 4 2 4 2" xfId="10056"/>
    <cellStyle name="표준 17 2 2 2 4 2 4 2 2" xfId="22297"/>
    <cellStyle name="표준 17 2 2 2 4 2 4 3" xfId="18149"/>
    <cellStyle name="표준 17 2 2 2 4 2 5" xfId="10051"/>
    <cellStyle name="표준 17 2 2 2 4 2 5 2" xfId="22292"/>
    <cellStyle name="표준 17 2 2 2 4 2 6" xfId="13551"/>
    <cellStyle name="표준 17 2 2 2 4 3" xfId="1719"/>
    <cellStyle name="표준 17 2 2 2 4 3 2" xfId="3871"/>
    <cellStyle name="표준 17 2 2 2 4 3 2 2" xfId="10058"/>
    <cellStyle name="표준 17 2 2 2 4 3 2 2 2" xfId="22299"/>
    <cellStyle name="표준 17 2 2 2 4 3 2 3" xfId="16111"/>
    <cellStyle name="표준 17 2 2 2 4 3 3" xfId="5911"/>
    <cellStyle name="표준 17 2 2 2 4 3 3 2" xfId="10059"/>
    <cellStyle name="표준 17 2 2 2 4 3 3 2 2" xfId="22300"/>
    <cellStyle name="표준 17 2 2 2 4 3 3 3" xfId="18151"/>
    <cellStyle name="표준 17 2 2 2 4 3 4" xfId="10057"/>
    <cellStyle name="표준 17 2 2 2 4 3 4 2" xfId="22298"/>
    <cellStyle name="표준 17 2 2 2 4 3 5" xfId="13959"/>
    <cellStyle name="표준 17 2 2 2 4 4" xfId="2127"/>
    <cellStyle name="표준 17 2 2 2 4 4 2" xfId="3872"/>
    <cellStyle name="표준 17 2 2 2 4 4 2 2" xfId="10061"/>
    <cellStyle name="표준 17 2 2 2 4 4 2 2 2" xfId="22302"/>
    <cellStyle name="표준 17 2 2 2 4 4 2 3" xfId="16112"/>
    <cellStyle name="표준 17 2 2 2 4 4 3" xfId="5912"/>
    <cellStyle name="표준 17 2 2 2 4 4 3 2" xfId="10062"/>
    <cellStyle name="표준 17 2 2 2 4 4 3 2 2" xfId="22303"/>
    <cellStyle name="표준 17 2 2 2 4 4 3 3" xfId="18152"/>
    <cellStyle name="표준 17 2 2 2 4 4 4" xfId="10060"/>
    <cellStyle name="표준 17 2 2 2 4 4 4 2" xfId="22301"/>
    <cellStyle name="표준 17 2 2 2 4 4 5" xfId="14367"/>
    <cellStyle name="표준 17 2 2 2 4 5" xfId="3868"/>
    <cellStyle name="표준 17 2 2 2 4 5 2" xfId="10063"/>
    <cellStyle name="표준 17 2 2 2 4 5 2 2" xfId="22304"/>
    <cellStyle name="표준 17 2 2 2 4 5 3" xfId="16108"/>
    <cellStyle name="표준 17 2 2 2 4 6" xfId="5908"/>
    <cellStyle name="표준 17 2 2 2 4 6 2" xfId="10064"/>
    <cellStyle name="표준 17 2 2 2 4 6 2 2" xfId="22305"/>
    <cellStyle name="표준 17 2 2 2 4 6 3" xfId="18148"/>
    <cellStyle name="표준 17 2 2 2 4 7" xfId="10050"/>
    <cellStyle name="표준 17 2 2 2 4 7 2" xfId="22291"/>
    <cellStyle name="표준 17 2 2 2 4 8" xfId="13143"/>
    <cellStyle name="표준 17 2 2 2 5" xfId="1003"/>
    <cellStyle name="표준 17 2 2 2 5 2" xfId="1413"/>
    <cellStyle name="표준 17 2 2 2 5 2 2" xfId="2637"/>
    <cellStyle name="표준 17 2 2 2 5 2 2 2" xfId="3875"/>
    <cellStyle name="표준 17 2 2 2 5 2 2 2 2" xfId="10068"/>
    <cellStyle name="표준 17 2 2 2 5 2 2 2 2 2" xfId="22309"/>
    <cellStyle name="표준 17 2 2 2 5 2 2 2 3" xfId="16115"/>
    <cellStyle name="표준 17 2 2 2 5 2 2 3" xfId="5915"/>
    <cellStyle name="표준 17 2 2 2 5 2 2 3 2" xfId="10069"/>
    <cellStyle name="표준 17 2 2 2 5 2 2 3 2 2" xfId="22310"/>
    <cellStyle name="표준 17 2 2 2 5 2 2 3 3" xfId="18155"/>
    <cellStyle name="표준 17 2 2 2 5 2 2 4" xfId="10067"/>
    <cellStyle name="표준 17 2 2 2 5 2 2 4 2" xfId="22308"/>
    <cellStyle name="표준 17 2 2 2 5 2 2 5" xfId="14877"/>
    <cellStyle name="표준 17 2 2 2 5 2 3" xfId="3874"/>
    <cellStyle name="표준 17 2 2 2 5 2 3 2" xfId="10070"/>
    <cellStyle name="표준 17 2 2 2 5 2 3 2 2" xfId="22311"/>
    <cellStyle name="표준 17 2 2 2 5 2 3 3" xfId="16114"/>
    <cellStyle name="표준 17 2 2 2 5 2 4" xfId="5914"/>
    <cellStyle name="표준 17 2 2 2 5 2 4 2" xfId="10071"/>
    <cellStyle name="표준 17 2 2 2 5 2 4 2 2" xfId="22312"/>
    <cellStyle name="표준 17 2 2 2 5 2 4 3" xfId="18154"/>
    <cellStyle name="표준 17 2 2 2 5 2 5" xfId="10066"/>
    <cellStyle name="표준 17 2 2 2 5 2 5 2" xfId="22307"/>
    <cellStyle name="표준 17 2 2 2 5 2 6" xfId="13653"/>
    <cellStyle name="표준 17 2 2 2 5 3" xfId="1821"/>
    <cellStyle name="표준 17 2 2 2 5 3 2" xfId="3876"/>
    <cellStyle name="표준 17 2 2 2 5 3 2 2" xfId="10073"/>
    <cellStyle name="표준 17 2 2 2 5 3 2 2 2" xfId="22314"/>
    <cellStyle name="표준 17 2 2 2 5 3 2 3" xfId="16116"/>
    <cellStyle name="표준 17 2 2 2 5 3 3" xfId="5916"/>
    <cellStyle name="표준 17 2 2 2 5 3 3 2" xfId="10074"/>
    <cellStyle name="표준 17 2 2 2 5 3 3 2 2" xfId="22315"/>
    <cellStyle name="표준 17 2 2 2 5 3 3 3" xfId="18156"/>
    <cellStyle name="표준 17 2 2 2 5 3 4" xfId="10072"/>
    <cellStyle name="표준 17 2 2 2 5 3 4 2" xfId="22313"/>
    <cellStyle name="표준 17 2 2 2 5 3 5" xfId="14061"/>
    <cellStyle name="표준 17 2 2 2 5 4" xfId="2229"/>
    <cellStyle name="표준 17 2 2 2 5 4 2" xfId="3877"/>
    <cellStyle name="표준 17 2 2 2 5 4 2 2" xfId="10076"/>
    <cellStyle name="표준 17 2 2 2 5 4 2 2 2" xfId="22317"/>
    <cellStyle name="표준 17 2 2 2 5 4 2 3" xfId="16117"/>
    <cellStyle name="표준 17 2 2 2 5 4 3" xfId="5917"/>
    <cellStyle name="표준 17 2 2 2 5 4 3 2" xfId="10077"/>
    <cellStyle name="표준 17 2 2 2 5 4 3 2 2" xfId="22318"/>
    <cellStyle name="표준 17 2 2 2 5 4 3 3" xfId="18157"/>
    <cellStyle name="표준 17 2 2 2 5 4 4" xfId="10075"/>
    <cellStyle name="표준 17 2 2 2 5 4 4 2" xfId="22316"/>
    <cellStyle name="표준 17 2 2 2 5 4 5" xfId="14469"/>
    <cellStyle name="표준 17 2 2 2 5 5" xfId="3873"/>
    <cellStyle name="표준 17 2 2 2 5 5 2" xfId="10078"/>
    <cellStyle name="표준 17 2 2 2 5 5 2 2" xfId="22319"/>
    <cellStyle name="표준 17 2 2 2 5 5 3" xfId="16113"/>
    <cellStyle name="표준 17 2 2 2 5 6" xfId="5913"/>
    <cellStyle name="표준 17 2 2 2 5 6 2" xfId="10079"/>
    <cellStyle name="표준 17 2 2 2 5 6 2 2" xfId="22320"/>
    <cellStyle name="표준 17 2 2 2 5 6 3" xfId="18153"/>
    <cellStyle name="표준 17 2 2 2 5 7" xfId="10065"/>
    <cellStyle name="표준 17 2 2 2 5 7 2" xfId="22306"/>
    <cellStyle name="표준 17 2 2 2 5 8" xfId="13245"/>
    <cellStyle name="표준 17 2 2 2 6" xfId="1106"/>
    <cellStyle name="표준 17 2 2 2 6 2" xfId="1515"/>
    <cellStyle name="표준 17 2 2 2 6 2 2" xfId="2739"/>
    <cellStyle name="표준 17 2 2 2 6 2 2 2" xfId="3880"/>
    <cellStyle name="표준 17 2 2 2 6 2 2 2 2" xfId="10083"/>
    <cellStyle name="표준 17 2 2 2 6 2 2 2 2 2" xfId="22324"/>
    <cellStyle name="표준 17 2 2 2 6 2 2 2 3" xfId="16120"/>
    <cellStyle name="표준 17 2 2 2 6 2 2 3" xfId="5920"/>
    <cellStyle name="표준 17 2 2 2 6 2 2 3 2" xfId="10084"/>
    <cellStyle name="표준 17 2 2 2 6 2 2 3 2 2" xfId="22325"/>
    <cellStyle name="표준 17 2 2 2 6 2 2 3 3" xfId="18160"/>
    <cellStyle name="표준 17 2 2 2 6 2 2 4" xfId="10082"/>
    <cellStyle name="표준 17 2 2 2 6 2 2 4 2" xfId="22323"/>
    <cellStyle name="표준 17 2 2 2 6 2 2 5" xfId="14979"/>
    <cellStyle name="표준 17 2 2 2 6 2 3" xfId="3879"/>
    <cellStyle name="표준 17 2 2 2 6 2 3 2" xfId="10085"/>
    <cellStyle name="표준 17 2 2 2 6 2 3 2 2" xfId="22326"/>
    <cellStyle name="표준 17 2 2 2 6 2 3 3" xfId="16119"/>
    <cellStyle name="표준 17 2 2 2 6 2 4" xfId="5919"/>
    <cellStyle name="표준 17 2 2 2 6 2 4 2" xfId="10086"/>
    <cellStyle name="표준 17 2 2 2 6 2 4 2 2" xfId="22327"/>
    <cellStyle name="표준 17 2 2 2 6 2 4 3" xfId="18159"/>
    <cellStyle name="표준 17 2 2 2 6 2 5" xfId="10081"/>
    <cellStyle name="표준 17 2 2 2 6 2 5 2" xfId="22322"/>
    <cellStyle name="표준 17 2 2 2 6 2 6" xfId="13755"/>
    <cellStyle name="표준 17 2 2 2 6 3" xfId="1923"/>
    <cellStyle name="표준 17 2 2 2 6 3 2" xfId="3881"/>
    <cellStyle name="표준 17 2 2 2 6 3 2 2" xfId="10088"/>
    <cellStyle name="표준 17 2 2 2 6 3 2 2 2" xfId="22329"/>
    <cellStyle name="표준 17 2 2 2 6 3 2 3" xfId="16121"/>
    <cellStyle name="표준 17 2 2 2 6 3 3" xfId="5921"/>
    <cellStyle name="표준 17 2 2 2 6 3 3 2" xfId="10089"/>
    <cellStyle name="표준 17 2 2 2 6 3 3 2 2" xfId="22330"/>
    <cellStyle name="표준 17 2 2 2 6 3 3 3" xfId="18161"/>
    <cellStyle name="표준 17 2 2 2 6 3 4" xfId="10087"/>
    <cellStyle name="표준 17 2 2 2 6 3 4 2" xfId="22328"/>
    <cellStyle name="표준 17 2 2 2 6 3 5" xfId="14163"/>
    <cellStyle name="표준 17 2 2 2 6 4" xfId="2331"/>
    <cellStyle name="표준 17 2 2 2 6 4 2" xfId="3882"/>
    <cellStyle name="표준 17 2 2 2 6 4 2 2" xfId="10091"/>
    <cellStyle name="표준 17 2 2 2 6 4 2 2 2" xfId="22332"/>
    <cellStyle name="표준 17 2 2 2 6 4 2 3" xfId="16122"/>
    <cellStyle name="표준 17 2 2 2 6 4 3" xfId="5922"/>
    <cellStyle name="표준 17 2 2 2 6 4 3 2" xfId="10092"/>
    <cellStyle name="표준 17 2 2 2 6 4 3 2 2" xfId="22333"/>
    <cellStyle name="표준 17 2 2 2 6 4 3 3" xfId="18162"/>
    <cellStyle name="표준 17 2 2 2 6 4 4" xfId="10090"/>
    <cellStyle name="표준 17 2 2 2 6 4 4 2" xfId="22331"/>
    <cellStyle name="표준 17 2 2 2 6 4 5" xfId="14571"/>
    <cellStyle name="표준 17 2 2 2 6 5" xfId="3878"/>
    <cellStyle name="표준 17 2 2 2 6 5 2" xfId="10093"/>
    <cellStyle name="표준 17 2 2 2 6 5 2 2" xfId="22334"/>
    <cellStyle name="표준 17 2 2 2 6 5 3" xfId="16118"/>
    <cellStyle name="표준 17 2 2 2 6 6" xfId="5918"/>
    <cellStyle name="표준 17 2 2 2 6 6 2" xfId="10094"/>
    <cellStyle name="표준 17 2 2 2 6 6 2 2" xfId="22335"/>
    <cellStyle name="표준 17 2 2 2 6 6 3" xfId="18158"/>
    <cellStyle name="표준 17 2 2 2 6 7" xfId="10080"/>
    <cellStyle name="표준 17 2 2 2 6 7 2" xfId="22321"/>
    <cellStyle name="표준 17 2 2 2 6 8" xfId="13347"/>
    <cellStyle name="표준 17 2 2 2 7" xfId="1209"/>
    <cellStyle name="표준 17 2 2 2 7 2" xfId="2433"/>
    <cellStyle name="표준 17 2 2 2 7 2 2" xfId="3884"/>
    <cellStyle name="표준 17 2 2 2 7 2 2 2" xfId="10097"/>
    <cellStyle name="표준 17 2 2 2 7 2 2 2 2" xfId="22338"/>
    <cellStyle name="표준 17 2 2 2 7 2 2 3" xfId="16124"/>
    <cellStyle name="표준 17 2 2 2 7 2 3" xfId="5924"/>
    <cellStyle name="표준 17 2 2 2 7 2 3 2" xfId="10098"/>
    <cellStyle name="표준 17 2 2 2 7 2 3 2 2" xfId="22339"/>
    <cellStyle name="표준 17 2 2 2 7 2 3 3" xfId="18164"/>
    <cellStyle name="표준 17 2 2 2 7 2 4" xfId="10096"/>
    <cellStyle name="표준 17 2 2 2 7 2 4 2" xfId="22337"/>
    <cellStyle name="표준 17 2 2 2 7 2 5" xfId="14673"/>
    <cellStyle name="표준 17 2 2 2 7 3" xfId="3883"/>
    <cellStyle name="표준 17 2 2 2 7 3 2" xfId="10099"/>
    <cellStyle name="표준 17 2 2 2 7 3 2 2" xfId="22340"/>
    <cellStyle name="표준 17 2 2 2 7 3 3" xfId="16123"/>
    <cellStyle name="표준 17 2 2 2 7 4" xfId="5923"/>
    <cellStyle name="표준 17 2 2 2 7 4 2" xfId="10100"/>
    <cellStyle name="표준 17 2 2 2 7 4 2 2" xfId="22341"/>
    <cellStyle name="표준 17 2 2 2 7 4 3" xfId="18163"/>
    <cellStyle name="표준 17 2 2 2 7 5" xfId="10095"/>
    <cellStyle name="표준 17 2 2 2 7 5 2" xfId="22336"/>
    <cellStyle name="표준 17 2 2 2 7 6" xfId="13449"/>
    <cellStyle name="표준 17 2 2 2 8" xfId="1617"/>
    <cellStyle name="표준 17 2 2 2 8 2" xfId="3885"/>
    <cellStyle name="표준 17 2 2 2 8 2 2" xfId="10102"/>
    <cellStyle name="표준 17 2 2 2 8 2 2 2" xfId="22343"/>
    <cellStyle name="표준 17 2 2 2 8 2 3" xfId="16125"/>
    <cellStyle name="표준 17 2 2 2 8 3" xfId="5925"/>
    <cellStyle name="표준 17 2 2 2 8 3 2" xfId="10103"/>
    <cellStyle name="표준 17 2 2 2 8 3 2 2" xfId="22344"/>
    <cellStyle name="표준 17 2 2 2 8 3 3" xfId="18165"/>
    <cellStyle name="표준 17 2 2 2 8 4" xfId="10101"/>
    <cellStyle name="표준 17 2 2 2 8 4 2" xfId="22342"/>
    <cellStyle name="표준 17 2 2 2 8 5" xfId="13857"/>
    <cellStyle name="표준 17 2 2 2 9" xfId="2025"/>
    <cellStyle name="표준 17 2 2 2 9 2" xfId="3886"/>
    <cellStyle name="표준 17 2 2 2 9 2 2" xfId="10105"/>
    <cellStyle name="표준 17 2 2 2 9 2 2 2" xfId="22346"/>
    <cellStyle name="표준 17 2 2 2 9 2 3" xfId="16126"/>
    <cellStyle name="표준 17 2 2 2 9 3" xfId="5926"/>
    <cellStyle name="표준 17 2 2 2 9 3 2" xfId="10106"/>
    <cellStyle name="표준 17 2 2 2 9 3 2 2" xfId="22347"/>
    <cellStyle name="표준 17 2 2 2 9 3 3" xfId="18166"/>
    <cellStyle name="표준 17 2 2 2 9 4" xfId="10104"/>
    <cellStyle name="표준 17 2 2 2 9 4 2" xfId="22345"/>
    <cellStyle name="표준 17 2 2 2 9 5" xfId="14265"/>
    <cellStyle name="표준 17 2 2 3" xfId="811"/>
    <cellStyle name="표준 17 2 2 3 10" xfId="5927"/>
    <cellStyle name="표준 17 2 2 3 10 2" xfId="10108"/>
    <cellStyle name="표준 17 2 2 3 10 2 2" xfId="22349"/>
    <cellStyle name="표준 17 2 2 3 10 3" xfId="18167"/>
    <cellStyle name="표준 17 2 2 3 11" xfId="10107"/>
    <cellStyle name="표준 17 2 2 3 11 2" xfId="22348"/>
    <cellStyle name="표준 17 2 2 3 12" xfId="13053"/>
    <cellStyle name="표준 17 2 2 3 2" xfId="861"/>
    <cellStyle name="표준 17 2 2 3 2 10" xfId="10109"/>
    <cellStyle name="표준 17 2 2 3 2 10 2" xfId="22350"/>
    <cellStyle name="표준 17 2 2 3 2 11" xfId="13103"/>
    <cellStyle name="표준 17 2 2 3 2 2" xfId="963"/>
    <cellStyle name="표준 17 2 2 3 2 2 2" xfId="1373"/>
    <cellStyle name="표준 17 2 2 3 2 2 2 2" xfId="2597"/>
    <cellStyle name="표준 17 2 2 3 2 2 2 2 2" xfId="3891"/>
    <cellStyle name="표준 17 2 2 3 2 2 2 2 2 2" xfId="10113"/>
    <cellStyle name="표준 17 2 2 3 2 2 2 2 2 2 2" xfId="22354"/>
    <cellStyle name="표준 17 2 2 3 2 2 2 2 2 3" xfId="16131"/>
    <cellStyle name="표준 17 2 2 3 2 2 2 2 3" xfId="5931"/>
    <cellStyle name="표준 17 2 2 3 2 2 2 2 3 2" xfId="10114"/>
    <cellStyle name="표준 17 2 2 3 2 2 2 2 3 2 2" xfId="22355"/>
    <cellStyle name="표준 17 2 2 3 2 2 2 2 3 3" xfId="18171"/>
    <cellStyle name="표준 17 2 2 3 2 2 2 2 4" xfId="10112"/>
    <cellStyle name="표준 17 2 2 3 2 2 2 2 4 2" xfId="22353"/>
    <cellStyle name="표준 17 2 2 3 2 2 2 2 5" xfId="14837"/>
    <cellStyle name="표준 17 2 2 3 2 2 2 3" xfId="3890"/>
    <cellStyle name="표준 17 2 2 3 2 2 2 3 2" xfId="10115"/>
    <cellStyle name="표준 17 2 2 3 2 2 2 3 2 2" xfId="22356"/>
    <cellStyle name="표준 17 2 2 3 2 2 2 3 3" xfId="16130"/>
    <cellStyle name="표준 17 2 2 3 2 2 2 4" xfId="5930"/>
    <cellStyle name="표준 17 2 2 3 2 2 2 4 2" xfId="10116"/>
    <cellStyle name="표준 17 2 2 3 2 2 2 4 2 2" xfId="22357"/>
    <cellStyle name="표준 17 2 2 3 2 2 2 4 3" xfId="18170"/>
    <cellStyle name="표준 17 2 2 3 2 2 2 5" xfId="10111"/>
    <cellStyle name="표준 17 2 2 3 2 2 2 5 2" xfId="22352"/>
    <cellStyle name="표준 17 2 2 3 2 2 2 6" xfId="13613"/>
    <cellStyle name="표준 17 2 2 3 2 2 3" xfId="1781"/>
    <cellStyle name="표준 17 2 2 3 2 2 3 2" xfId="3892"/>
    <cellStyle name="표준 17 2 2 3 2 2 3 2 2" xfId="10118"/>
    <cellStyle name="표준 17 2 2 3 2 2 3 2 2 2" xfId="22359"/>
    <cellStyle name="표준 17 2 2 3 2 2 3 2 3" xfId="16132"/>
    <cellStyle name="표준 17 2 2 3 2 2 3 3" xfId="5932"/>
    <cellStyle name="표준 17 2 2 3 2 2 3 3 2" xfId="10119"/>
    <cellStyle name="표준 17 2 2 3 2 2 3 3 2 2" xfId="22360"/>
    <cellStyle name="표준 17 2 2 3 2 2 3 3 3" xfId="18172"/>
    <cellStyle name="표준 17 2 2 3 2 2 3 4" xfId="10117"/>
    <cellStyle name="표준 17 2 2 3 2 2 3 4 2" xfId="22358"/>
    <cellStyle name="표준 17 2 2 3 2 2 3 5" xfId="14021"/>
    <cellStyle name="표준 17 2 2 3 2 2 4" xfId="2189"/>
    <cellStyle name="표준 17 2 2 3 2 2 4 2" xfId="3893"/>
    <cellStyle name="표준 17 2 2 3 2 2 4 2 2" xfId="10121"/>
    <cellStyle name="표준 17 2 2 3 2 2 4 2 2 2" xfId="22362"/>
    <cellStyle name="표준 17 2 2 3 2 2 4 2 3" xfId="16133"/>
    <cellStyle name="표준 17 2 2 3 2 2 4 3" xfId="5933"/>
    <cellStyle name="표준 17 2 2 3 2 2 4 3 2" xfId="10122"/>
    <cellStyle name="표준 17 2 2 3 2 2 4 3 2 2" xfId="22363"/>
    <cellStyle name="표준 17 2 2 3 2 2 4 3 3" xfId="18173"/>
    <cellStyle name="표준 17 2 2 3 2 2 4 4" xfId="10120"/>
    <cellStyle name="표준 17 2 2 3 2 2 4 4 2" xfId="22361"/>
    <cellStyle name="표준 17 2 2 3 2 2 4 5" xfId="14429"/>
    <cellStyle name="표준 17 2 2 3 2 2 5" xfId="3889"/>
    <cellStyle name="표준 17 2 2 3 2 2 5 2" xfId="10123"/>
    <cellStyle name="표준 17 2 2 3 2 2 5 2 2" xfId="22364"/>
    <cellStyle name="표준 17 2 2 3 2 2 5 3" xfId="16129"/>
    <cellStyle name="표준 17 2 2 3 2 2 6" xfId="5929"/>
    <cellStyle name="표준 17 2 2 3 2 2 6 2" xfId="10124"/>
    <cellStyle name="표준 17 2 2 3 2 2 6 2 2" xfId="22365"/>
    <cellStyle name="표준 17 2 2 3 2 2 6 3" xfId="18169"/>
    <cellStyle name="표준 17 2 2 3 2 2 7" xfId="10110"/>
    <cellStyle name="표준 17 2 2 3 2 2 7 2" xfId="22351"/>
    <cellStyle name="표준 17 2 2 3 2 2 8" xfId="13205"/>
    <cellStyle name="표준 17 2 2 3 2 3" xfId="1065"/>
    <cellStyle name="표준 17 2 2 3 2 3 2" xfId="1475"/>
    <cellStyle name="표준 17 2 2 3 2 3 2 2" xfId="2699"/>
    <cellStyle name="표준 17 2 2 3 2 3 2 2 2" xfId="3896"/>
    <cellStyle name="표준 17 2 2 3 2 3 2 2 2 2" xfId="10128"/>
    <cellStyle name="표준 17 2 2 3 2 3 2 2 2 2 2" xfId="22369"/>
    <cellStyle name="표준 17 2 2 3 2 3 2 2 2 3" xfId="16136"/>
    <cellStyle name="표준 17 2 2 3 2 3 2 2 3" xfId="5936"/>
    <cellStyle name="표준 17 2 2 3 2 3 2 2 3 2" xfId="10129"/>
    <cellStyle name="표준 17 2 2 3 2 3 2 2 3 2 2" xfId="22370"/>
    <cellStyle name="표준 17 2 2 3 2 3 2 2 3 3" xfId="18176"/>
    <cellStyle name="표준 17 2 2 3 2 3 2 2 4" xfId="10127"/>
    <cellStyle name="표준 17 2 2 3 2 3 2 2 4 2" xfId="22368"/>
    <cellStyle name="표준 17 2 2 3 2 3 2 2 5" xfId="14939"/>
    <cellStyle name="표준 17 2 2 3 2 3 2 3" xfId="3895"/>
    <cellStyle name="표준 17 2 2 3 2 3 2 3 2" xfId="10130"/>
    <cellStyle name="표준 17 2 2 3 2 3 2 3 2 2" xfId="22371"/>
    <cellStyle name="표준 17 2 2 3 2 3 2 3 3" xfId="16135"/>
    <cellStyle name="표준 17 2 2 3 2 3 2 4" xfId="5935"/>
    <cellStyle name="표준 17 2 2 3 2 3 2 4 2" xfId="10131"/>
    <cellStyle name="표준 17 2 2 3 2 3 2 4 2 2" xfId="22372"/>
    <cellStyle name="표준 17 2 2 3 2 3 2 4 3" xfId="18175"/>
    <cellStyle name="표준 17 2 2 3 2 3 2 5" xfId="10126"/>
    <cellStyle name="표준 17 2 2 3 2 3 2 5 2" xfId="22367"/>
    <cellStyle name="표준 17 2 2 3 2 3 2 6" xfId="13715"/>
    <cellStyle name="표준 17 2 2 3 2 3 3" xfId="1883"/>
    <cellStyle name="표준 17 2 2 3 2 3 3 2" xfId="3897"/>
    <cellStyle name="표준 17 2 2 3 2 3 3 2 2" xfId="10133"/>
    <cellStyle name="표준 17 2 2 3 2 3 3 2 2 2" xfId="22374"/>
    <cellStyle name="표준 17 2 2 3 2 3 3 2 3" xfId="16137"/>
    <cellStyle name="표준 17 2 2 3 2 3 3 3" xfId="5937"/>
    <cellStyle name="표준 17 2 2 3 2 3 3 3 2" xfId="10134"/>
    <cellStyle name="표준 17 2 2 3 2 3 3 3 2 2" xfId="22375"/>
    <cellStyle name="표준 17 2 2 3 2 3 3 3 3" xfId="18177"/>
    <cellStyle name="표준 17 2 2 3 2 3 3 4" xfId="10132"/>
    <cellStyle name="표준 17 2 2 3 2 3 3 4 2" xfId="22373"/>
    <cellStyle name="표준 17 2 2 3 2 3 3 5" xfId="14123"/>
    <cellStyle name="표준 17 2 2 3 2 3 4" xfId="2291"/>
    <cellStyle name="표준 17 2 2 3 2 3 4 2" xfId="3898"/>
    <cellStyle name="표준 17 2 2 3 2 3 4 2 2" xfId="10136"/>
    <cellStyle name="표준 17 2 2 3 2 3 4 2 2 2" xfId="22377"/>
    <cellStyle name="표준 17 2 2 3 2 3 4 2 3" xfId="16138"/>
    <cellStyle name="표준 17 2 2 3 2 3 4 3" xfId="5938"/>
    <cellStyle name="표준 17 2 2 3 2 3 4 3 2" xfId="10137"/>
    <cellStyle name="표준 17 2 2 3 2 3 4 3 2 2" xfId="22378"/>
    <cellStyle name="표준 17 2 2 3 2 3 4 3 3" xfId="18178"/>
    <cellStyle name="표준 17 2 2 3 2 3 4 4" xfId="10135"/>
    <cellStyle name="표준 17 2 2 3 2 3 4 4 2" xfId="22376"/>
    <cellStyle name="표준 17 2 2 3 2 3 4 5" xfId="14531"/>
    <cellStyle name="표준 17 2 2 3 2 3 5" xfId="3894"/>
    <cellStyle name="표준 17 2 2 3 2 3 5 2" xfId="10138"/>
    <cellStyle name="표준 17 2 2 3 2 3 5 2 2" xfId="22379"/>
    <cellStyle name="표준 17 2 2 3 2 3 5 3" xfId="16134"/>
    <cellStyle name="표준 17 2 2 3 2 3 6" xfId="5934"/>
    <cellStyle name="표준 17 2 2 3 2 3 6 2" xfId="10139"/>
    <cellStyle name="표준 17 2 2 3 2 3 6 2 2" xfId="22380"/>
    <cellStyle name="표준 17 2 2 3 2 3 6 3" xfId="18174"/>
    <cellStyle name="표준 17 2 2 3 2 3 7" xfId="10125"/>
    <cellStyle name="표준 17 2 2 3 2 3 7 2" xfId="22366"/>
    <cellStyle name="표준 17 2 2 3 2 3 8" xfId="13307"/>
    <cellStyle name="표준 17 2 2 3 2 4" xfId="1168"/>
    <cellStyle name="표준 17 2 2 3 2 4 2" xfId="1577"/>
    <cellStyle name="표준 17 2 2 3 2 4 2 2" xfId="2801"/>
    <cellStyle name="표준 17 2 2 3 2 4 2 2 2" xfId="3901"/>
    <cellStyle name="표준 17 2 2 3 2 4 2 2 2 2" xfId="10143"/>
    <cellStyle name="표준 17 2 2 3 2 4 2 2 2 2 2" xfId="22384"/>
    <cellStyle name="표준 17 2 2 3 2 4 2 2 2 3" xfId="16141"/>
    <cellStyle name="표준 17 2 2 3 2 4 2 2 3" xfId="5941"/>
    <cellStyle name="표준 17 2 2 3 2 4 2 2 3 2" xfId="10144"/>
    <cellStyle name="표준 17 2 2 3 2 4 2 2 3 2 2" xfId="22385"/>
    <cellStyle name="표준 17 2 2 3 2 4 2 2 3 3" xfId="18181"/>
    <cellStyle name="표준 17 2 2 3 2 4 2 2 4" xfId="10142"/>
    <cellStyle name="표준 17 2 2 3 2 4 2 2 4 2" xfId="22383"/>
    <cellStyle name="표준 17 2 2 3 2 4 2 2 5" xfId="15041"/>
    <cellStyle name="표준 17 2 2 3 2 4 2 3" xfId="3900"/>
    <cellStyle name="표준 17 2 2 3 2 4 2 3 2" xfId="10145"/>
    <cellStyle name="표준 17 2 2 3 2 4 2 3 2 2" xfId="22386"/>
    <cellStyle name="표준 17 2 2 3 2 4 2 3 3" xfId="16140"/>
    <cellStyle name="표준 17 2 2 3 2 4 2 4" xfId="5940"/>
    <cellStyle name="표준 17 2 2 3 2 4 2 4 2" xfId="10146"/>
    <cellStyle name="표준 17 2 2 3 2 4 2 4 2 2" xfId="22387"/>
    <cellStyle name="표준 17 2 2 3 2 4 2 4 3" xfId="18180"/>
    <cellStyle name="표준 17 2 2 3 2 4 2 5" xfId="10141"/>
    <cellStyle name="표준 17 2 2 3 2 4 2 5 2" xfId="22382"/>
    <cellStyle name="표준 17 2 2 3 2 4 2 6" xfId="13817"/>
    <cellStyle name="표준 17 2 2 3 2 4 3" xfId="1985"/>
    <cellStyle name="표준 17 2 2 3 2 4 3 2" xfId="3902"/>
    <cellStyle name="표준 17 2 2 3 2 4 3 2 2" xfId="10148"/>
    <cellStyle name="표준 17 2 2 3 2 4 3 2 2 2" xfId="22389"/>
    <cellStyle name="표준 17 2 2 3 2 4 3 2 3" xfId="16142"/>
    <cellStyle name="표준 17 2 2 3 2 4 3 3" xfId="5942"/>
    <cellStyle name="표준 17 2 2 3 2 4 3 3 2" xfId="10149"/>
    <cellStyle name="표준 17 2 2 3 2 4 3 3 2 2" xfId="22390"/>
    <cellStyle name="표준 17 2 2 3 2 4 3 3 3" xfId="18182"/>
    <cellStyle name="표준 17 2 2 3 2 4 3 4" xfId="10147"/>
    <cellStyle name="표준 17 2 2 3 2 4 3 4 2" xfId="22388"/>
    <cellStyle name="표준 17 2 2 3 2 4 3 5" xfId="14225"/>
    <cellStyle name="표준 17 2 2 3 2 4 4" xfId="2393"/>
    <cellStyle name="표준 17 2 2 3 2 4 4 2" xfId="3903"/>
    <cellStyle name="표준 17 2 2 3 2 4 4 2 2" xfId="10151"/>
    <cellStyle name="표준 17 2 2 3 2 4 4 2 2 2" xfId="22392"/>
    <cellStyle name="표준 17 2 2 3 2 4 4 2 3" xfId="16143"/>
    <cellStyle name="표준 17 2 2 3 2 4 4 3" xfId="5943"/>
    <cellStyle name="표준 17 2 2 3 2 4 4 3 2" xfId="10152"/>
    <cellStyle name="표준 17 2 2 3 2 4 4 3 2 2" xfId="22393"/>
    <cellStyle name="표준 17 2 2 3 2 4 4 3 3" xfId="18183"/>
    <cellStyle name="표준 17 2 2 3 2 4 4 4" xfId="10150"/>
    <cellStyle name="표준 17 2 2 3 2 4 4 4 2" xfId="22391"/>
    <cellStyle name="표준 17 2 2 3 2 4 4 5" xfId="14633"/>
    <cellStyle name="표준 17 2 2 3 2 4 5" xfId="3899"/>
    <cellStyle name="표준 17 2 2 3 2 4 5 2" xfId="10153"/>
    <cellStyle name="표준 17 2 2 3 2 4 5 2 2" xfId="22394"/>
    <cellStyle name="표준 17 2 2 3 2 4 5 3" xfId="16139"/>
    <cellStyle name="표준 17 2 2 3 2 4 6" xfId="5939"/>
    <cellStyle name="표준 17 2 2 3 2 4 6 2" xfId="10154"/>
    <cellStyle name="표준 17 2 2 3 2 4 6 2 2" xfId="22395"/>
    <cellStyle name="표준 17 2 2 3 2 4 6 3" xfId="18179"/>
    <cellStyle name="표준 17 2 2 3 2 4 7" xfId="10140"/>
    <cellStyle name="표준 17 2 2 3 2 4 7 2" xfId="22381"/>
    <cellStyle name="표준 17 2 2 3 2 4 8" xfId="13409"/>
    <cellStyle name="표준 17 2 2 3 2 5" xfId="1271"/>
    <cellStyle name="표준 17 2 2 3 2 5 2" xfId="2495"/>
    <cellStyle name="표준 17 2 2 3 2 5 2 2" xfId="3905"/>
    <cellStyle name="표준 17 2 2 3 2 5 2 2 2" xfId="10157"/>
    <cellStyle name="표준 17 2 2 3 2 5 2 2 2 2" xfId="22398"/>
    <cellStyle name="표준 17 2 2 3 2 5 2 2 3" xfId="16145"/>
    <cellStyle name="표준 17 2 2 3 2 5 2 3" xfId="5945"/>
    <cellStyle name="표준 17 2 2 3 2 5 2 3 2" xfId="10158"/>
    <cellStyle name="표준 17 2 2 3 2 5 2 3 2 2" xfId="22399"/>
    <cellStyle name="표준 17 2 2 3 2 5 2 3 3" xfId="18185"/>
    <cellStyle name="표준 17 2 2 3 2 5 2 4" xfId="10156"/>
    <cellStyle name="표준 17 2 2 3 2 5 2 4 2" xfId="22397"/>
    <cellStyle name="표준 17 2 2 3 2 5 2 5" xfId="14735"/>
    <cellStyle name="표준 17 2 2 3 2 5 3" xfId="3904"/>
    <cellStyle name="표준 17 2 2 3 2 5 3 2" xfId="10159"/>
    <cellStyle name="표준 17 2 2 3 2 5 3 2 2" xfId="22400"/>
    <cellStyle name="표준 17 2 2 3 2 5 3 3" xfId="16144"/>
    <cellStyle name="표준 17 2 2 3 2 5 4" xfId="5944"/>
    <cellStyle name="표준 17 2 2 3 2 5 4 2" xfId="10160"/>
    <cellStyle name="표준 17 2 2 3 2 5 4 2 2" xfId="22401"/>
    <cellStyle name="표준 17 2 2 3 2 5 4 3" xfId="18184"/>
    <cellStyle name="표준 17 2 2 3 2 5 5" xfId="10155"/>
    <cellStyle name="표준 17 2 2 3 2 5 5 2" xfId="22396"/>
    <cellStyle name="표준 17 2 2 3 2 5 6" xfId="13511"/>
    <cellStyle name="표준 17 2 2 3 2 6" xfId="1679"/>
    <cellStyle name="표준 17 2 2 3 2 6 2" xfId="3906"/>
    <cellStyle name="표준 17 2 2 3 2 6 2 2" xfId="10162"/>
    <cellStyle name="표준 17 2 2 3 2 6 2 2 2" xfId="22403"/>
    <cellStyle name="표준 17 2 2 3 2 6 2 3" xfId="16146"/>
    <cellStyle name="표준 17 2 2 3 2 6 3" xfId="5946"/>
    <cellStyle name="표준 17 2 2 3 2 6 3 2" xfId="10163"/>
    <cellStyle name="표준 17 2 2 3 2 6 3 2 2" xfId="22404"/>
    <cellStyle name="표준 17 2 2 3 2 6 3 3" xfId="18186"/>
    <cellStyle name="표준 17 2 2 3 2 6 4" xfId="10161"/>
    <cellStyle name="표준 17 2 2 3 2 6 4 2" xfId="22402"/>
    <cellStyle name="표준 17 2 2 3 2 6 5" xfId="13919"/>
    <cellStyle name="표준 17 2 2 3 2 7" xfId="2087"/>
    <cellStyle name="표준 17 2 2 3 2 7 2" xfId="3907"/>
    <cellStyle name="표준 17 2 2 3 2 7 2 2" xfId="10165"/>
    <cellStyle name="표준 17 2 2 3 2 7 2 2 2" xfId="22406"/>
    <cellStyle name="표준 17 2 2 3 2 7 2 3" xfId="16147"/>
    <cellStyle name="표준 17 2 2 3 2 7 3" xfId="5947"/>
    <cellStyle name="표준 17 2 2 3 2 7 3 2" xfId="10166"/>
    <cellStyle name="표준 17 2 2 3 2 7 3 2 2" xfId="22407"/>
    <cellStyle name="표준 17 2 2 3 2 7 3 3" xfId="18187"/>
    <cellStyle name="표준 17 2 2 3 2 7 4" xfId="10164"/>
    <cellStyle name="표준 17 2 2 3 2 7 4 2" xfId="22405"/>
    <cellStyle name="표준 17 2 2 3 2 7 5" xfId="14327"/>
    <cellStyle name="표준 17 2 2 3 2 8" xfId="3888"/>
    <cellStyle name="표준 17 2 2 3 2 8 2" xfId="10167"/>
    <cellStyle name="표준 17 2 2 3 2 8 2 2" xfId="22408"/>
    <cellStyle name="표준 17 2 2 3 2 8 3" xfId="16128"/>
    <cellStyle name="표준 17 2 2 3 2 9" xfId="5928"/>
    <cellStyle name="표준 17 2 2 3 2 9 2" xfId="10168"/>
    <cellStyle name="표준 17 2 2 3 2 9 2 2" xfId="22409"/>
    <cellStyle name="표준 17 2 2 3 2 9 3" xfId="18168"/>
    <cellStyle name="표준 17 2 2 3 3" xfId="913"/>
    <cellStyle name="표준 17 2 2 3 3 2" xfId="1323"/>
    <cellStyle name="표준 17 2 2 3 3 2 2" xfId="2547"/>
    <cellStyle name="표준 17 2 2 3 3 2 2 2" xfId="3910"/>
    <cellStyle name="표준 17 2 2 3 3 2 2 2 2" xfId="10172"/>
    <cellStyle name="표준 17 2 2 3 3 2 2 2 2 2" xfId="22413"/>
    <cellStyle name="표준 17 2 2 3 3 2 2 2 3" xfId="16150"/>
    <cellStyle name="표준 17 2 2 3 3 2 2 3" xfId="5950"/>
    <cellStyle name="표준 17 2 2 3 3 2 2 3 2" xfId="10173"/>
    <cellStyle name="표준 17 2 2 3 3 2 2 3 2 2" xfId="22414"/>
    <cellStyle name="표준 17 2 2 3 3 2 2 3 3" xfId="18190"/>
    <cellStyle name="표준 17 2 2 3 3 2 2 4" xfId="10171"/>
    <cellStyle name="표준 17 2 2 3 3 2 2 4 2" xfId="22412"/>
    <cellStyle name="표준 17 2 2 3 3 2 2 5" xfId="14787"/>
    <cellStyle name="표준 17 2 2 3 3 2 3" xfId="3909"/>
    <cellStyle name="표준 17 2 2 3 3 2 3 2" xfId="10174"/>
    <cellStyle name="표준 17 2 2 3 3 2 3 2 2" xfId="22415"/>
    <cellStyle name="표준 17 2 2 3 3 2 3 3" xfId="16149"/>
    <cellStyle name="표준 17 2 2 3 3 2 4" xfId="5949"/>
    <cellStyle name="표준 17 2 2 3 3 2 4 2" xfId="10175"/>
    <cellStyle name="표준 17 2 2 3 3 2 4 2 2" xfId="22416"/>
    <cellStyle name="표준 17 2 2 3 3 2 4 3" xfId="18189"/>
    <cellStyle name="표준 17 2 2 3 3 2 5" xfId="10170"/>
    <cellStyle name="표준 17 2 2 3 3 2 5 2" xfId="22411"/>
    <cellStyle name="표준 17 2 2 3 3 2 6" xfId="13563"/>
    <cellStyle name="표준 17 2 2 3 3 3" xfId="1731"/>
    <cellStyle name="표준 17 2 2 3 3 3 2" xfId="3911"/>
    <cellStyle name="표준 17 2 2 3 3 3 2 2" xfId="10177"/>
    <cellStyle name="표준 17 2 2 3 3 3 2 2 2" xfId="22418"/>
    <cellStyle name="표준 17 2 2 3 3 3 2 3" xfId="16151"/>
    <cellStyle name="표준 17 2 2 3 3 3 3" xfId="5951"/>
    <cellStyle name="표준 17 2 2 3 3 3 3 2" xfId="10178"/>
    <cellStyle name="표준 17 2 2 3 3 3 3 2 2" xfId="22419"/>
    <cellStyle name="표준 17 2 2 3 3 3 3 3" xfId="18191"/>
    <cellStyle name="표준 17 2 2 3 3 3 4" xfId="10176"/>
    <cellStyle name="표준 17 2 2 3 3 3 4 2" xfId="22417"/>
    <cellStyle name="표준 17 2 2 3 3 3 5" xfId="13971"/>
    <cellStyle name="표준 17 2 2 3 3 4" xfId="2139"/>
    <cellStyle name="표준 17 2 2 3 3 4 2" xfId="3912"/>
    <cellStyle name="표준 17 2 2 3 3 4 2 2" xfId="10180"/>
    <cellStyle name="표준 17 2 2 3 3 4 2 2 2" xfId="22421"/>
    <cellStyle name="표준 17 2 2 3 3 4 2 3" xfId="16152"/>
    <cellStyle name="표준 17 2 2 3 3 4 3" xfId="5952"/>
    <cellStyle name="표준 17 2 2 3 3 4 3 2" xfId="10181"/>
    <cellStyle name="표준 17 2 2 3 3 4 3 2 2" xfId="22422"/>
    <cellStyle name="표준 17 2 2 3 3 4 3 3" xfId="18192"/>
    <cellStyle name="표준 17 2 2 3 3 4 4" xfId="10179"/>
    <cellStyle name="표준 17 2 2 3 3 4 4 2" xfId="22420"/>
    <cellStyle name="표준 17 2 2 3 3 4 5" xfId="14379"/>
    <cellStyle name="표준 17 2 2 3 3 5" xfId="3908"/>
    <cellStyle name="표준 17 2 2 3 3 5 2" xfId="10182"/>
    <cellStyle name="표준 17 2 2 3 3 5 2 2" xfId="22423"/>
    <cellStyle name="표준 17 2 2 3 3 5 3" xfId="16148"/>
    <cellStyle name="표준 17 2 2 3 3 6" xfId="5948"/>
    <cellStyle name="표준 17 2 2 3 3 6 2" xfId="10183"/>
    <cellStyle name="표준 17 2 2 3 3 6 2 2" xfId="22424"/>
    <cellStyle name="표준 17 2 2 3 3 6 3" xfId="18188"/>
    <cellStyle name="표준 17 2 2 3 3 7" xfId="10169"/>
    <cellStyle name="표준 17 2 2 3 3 7 2" xfId="22410"/>
    <cellStyle name="표준 17 2 2 3 3 8" xfId="13155"/>
    <cellStyle name="표준 17 2 2 3 4" xfId="1015"/>
    <cellStyle name="표준 17 2 2 3 4 2" xfId="1425"/>
    <cellStyle name="표준 17 2 2 3 4 2 2" xfId="2649"/>
    <cellStyle name="표준 17 2 2 3 4 2 2 2" xfId="3915"/>
    <cellStyle name="표준 17 2 2 3 4 2 2 2 2" xfId="10187"/>
    <cellStyle name="표준 17 2 2 3 4 2 2 2 2 2" xfId="22428"/>
    <cellStyle name="표준 17 2 2 3 4 2 2 2 3" xfId="16155"/>
    <cellStyle name="표준 17 2 2 3 4 2 2 3" xfId="5955"/>
    <cellStyle name="표준 17 2 2 3 4 2 2 3 2" xfId="10188"/>
    <cellStyle name="표준 17 2 2 3 4 2 2 3 2 2" xfId="22429"/>
    <cellStyle name="표준 17 2 2 3 4 2 2 3 3" xfId="18195"/>
    <cellStyle name="표준 17 2 2 3 4 2 2 4" xfId="10186"/>
    <cellStyle name="표준 17 2 2 3 4 2 2 4 2" xfId="22427"/>
    <cellStyle name="표준 17 2 2 3 4 2 2 5" xfId="14889"/>
    <cellStyle name="표준 17 2 2 3 4 2 3" xfId="3914"/>
    <cellStyle name="표준 17 2 2 3 4 2 3 2" xfId="10189"/>
    <cellStyle name="표준 17 2 2 3 4 2 3 2 2" xfId="22430"/>
    <cellStyle name="표준 17 2 2 3 4 2 3 3" xfId="16154"/>
    <cellStyle name="표준 17 2 2 3 4 2 4" xfId="5954"/>
    <cellStyle name="표준 17 2 2 3 4 2 4 2" xfId="10190"/>
    <cellStyle name="표준 17 2 2 3 4 2 4 2 2" xfId="22431"/>
    <cellStyle name="표준 17 2 2 3 4 2 4 3" xfId="18194"/>
    <cellStyle name="표준 17 2 2 3 4 2 5" xfId="10185"/>
    <cellStyle name="표준 17 2 2 3 4 2 5 2" xfId="22426"/>
    <cellStyle name="표준 17 2 2 3 4 2 6" xfId="13665"/>
    <cellStyle name="표준 17 2 2 3 4 3" xfId="1833"/>
    <cellStyle name="표준 17 2 2 3 4 3 2" xfId="3916"/>
    <cellStyle name="표준 17 2 2 3 4 3 2 2" xfId="10192"/>
    <cellStyle name="표준 17 2 2 3 4 3 2 2 2" xfId="22433"/>
    <cellStyle name="표준 17 2 2 3 4 3 2 3" xfId="16156"/>
    <cellStyle name="표준 17 2 2 3 4 3 3" xfId="5956"/>
    <cellStyle name="표준 17 2 2 3 4 3 3 2" xfId="10193"/>
    <cellStyle name="표준 17 2 2 3 4 3 3 2 2" xfId="22434"/>
    <cellStyle name="표준 17 2 2 3 4 3 3 3" xfId="18196"/>
    <cellStyle name="표준 17 2 2 3 4 3 4" xfId="10191"/>
    <cellStyle name="표준 17 2 2 3 4 3 4 2" xfId="22432"/>
    <cellStyle name="표준 17 2 2 3 4 3 5" xfId="14073"/>
    <cellStyle name="표준 17 2 2 3 4 4" xfId="2241"/>
    <cellStyle name="표준 17 2 2 3 4 4 2" xfId="3917"/>
    <cellStyle name="표준 17 2 2 3 4 4 2 2" xfId="10195"/>
    <cellStyle name="표준 17 2 2 3 4 4 2 2 2" xfId="22436"/>
    <cellStyle name="표준 17 2 2 3 4 4 2 3" xfId="16157"/>
    <cellStyle name="표준 17 2 2 3 4 4 3" xfId="5957"/>
    <cellStyle name="표준 17 2 2 3 4 4 3 2" xfId="10196"/>
    <cellStyle name="표준 17 2 2 3 4 4 3 2 2" xfId="22437"/>
    <cellStyle name="표준 17 2 2 3 4 4 3 3" xfId="18197"/>
    <cellStyle name="표준 17 2 2 3 4 4 4" xfId="10194"/>
    <cellStyle name="표준 17 2 2 3 4 4 4 2" xfId="22435"/>
    <cellStyle name="표준 17 2 2 3 4 4 5" xfId="14481"/>
    <cellStyle name="표준 17 2 2 3 4 5" xfId="3913"/>
    <cellStyle name="표준 17 2 2 3 4 5 2" xfId="10197"/>
    <cellStyle name="표준 17 2 2 3 4 5 2 2" xfId="22438"/>
    <cellStyle name="표준 17 2 2 3 4 5 3" xfId="16153"/>
    <cellStyle name="표준 17 2 2 3 4 6" xfId="5953"/>
    <cellStyle name="표준 17 2 2 3 4 6 2" xfId="10198"/>
    <cellStyle name="표준 17 2 2 3 4 6 2 2" xfId="22439"/>
    <cellStyle name="표준 17 2 2 3 4 6 3" xfId="18193"/>
    <cellStyle name="표준 17 2 2 3 4 7" xfId="10184"/>
    <cellStyle name="표준 17 2 2 3 4 7 2" xfId="22425"/>
    <cellStyle name="표준 17 2 2 3 4 8" xfId="13257"/>
    <cellStyle name="표준 17 2 2 3 5" xfId="1118"/>
    <cellStyle name="표준 17 2 2 3 5 2" xfId="1527"/>
    <cellStyle name="표준 17 2 2 3 5 2 2" xfId="2751"/>
    <cellStyle name="표준 17 2 2 3 5 2 2 2" xfId="3920"/>
    <cellStyle name="표준 17 2 2 3 5 2 2 2 2" xfId="10202"/>
    <cellStyle name="표준 17 2 2 3 5 2 2 2 2 2" xfId="22443"/>
    <cellStyle name="표준 17 2 2 3 5 2 2 2 3" xfId="16160"/>
    <cellStyle name="표준 17 2 2 3 5 2 2 3" xfId="5960"/>
    <cellStyle name="표준 17 2 2 3 5 2 2 3 2" xfId="10203"/>
    <cellStyle name="표준 17 2 2 3 5 2 2 3 2 2" xfId="22444"/>
    <cellStyle name="표준 17 2 2 3 5 2 2 3 3" xfId="18200"/>
    <cellStyle name="표준 17 2 2 3 5 2 2 4" xfId="10201"/>
    <cellStyle name="표준 17 2 2 3 5 2 2 4 2" xfId="22442"/>
    <cellStyle name="표준 17 2 2 3 5 2 2 5" xfId="14991"/>
    <cellStyle name="표준 17 2 2 3 5 2 3" xfId="3919"/>
    <cellStyle name="표준 17 2 2 3 5 2 3 2" xfId="10204"/>
    <cellStyle name="표준 17 2 2 3 5 2 3 2 2" xfId="22445"/>
    <cellStyle name="표준 17 2 2 3 5 2 3 3" xfId="16159"/>
    <cellStyle name="표준 17 2 2 3 5 2 4" xfId="5959"/>
    <cellStyle name="표준 17 2 2 3 5 2 4 2" xfId="10205"/>
    <cellStyle name="표준 17 2 2 3 5 2 4 2 2" xfId="22446"/>
    <cellStyle name="표준 17 2 2 3 5 2 4 3" xfId="18199"/>
    <cellStyle name="표준 17 2 2 3 5 2 5" xfId="10200"/>
    <cellStyle name="표준 17 2 2 3 5 2 5 2" xfId="22441"/>
    <cellStyle name="표준 17 2 2 3 5 2 6" xfId="13767"/>
    <cellStyle name="표준 17 2 2 3 5 3" xfId="1935"/>
    <cellStyle name="표준 17 2 2 3 5 3 2" xfId="3921"/>
    <cellStyle name="표준 17 2 2 3 5 3 2 2" xfId="10207"/>
    <cellStyle name="표준 17 2 2 3 5 3 2 2 2" xfId="22448"/>
    <cellStyle name="표준 17 2 2 3 5 3 2 3" xfId="16161"/>
    <cellStyle name="표준 17 2 2 3 5 3 3" xfId="5961"/>
    <cellStyle name="표준 17 2 2 3 5 3 3 2" xfId="10208"/>
    <cellStyle name="표준 17 2 2 3 5 3 3 2 2" xfId="22449"/>
    <cellStyle name="표준 17 2 2 3 5 3 3 3" xfId="18201"/>
    <cellStyle name="표준 17 2 2 3 5 3 4" xfId="10206"/>
    <cellStyle name="표준 17 2 2 3 5 3 4 2" xfId="22447"/>
    <cellStyle name="표준 17 2 2 3 5 3 5" xfId="14175"/>
    <cellStyle name="표준 17 2 2 3 5 4" xfId="2343"/>
    <cellStyle name="표준 17 2 2 3 5 4 2" xfId="3922"/>
    <cellStyle name="표준 17 2 2 3 5 4 2 2" xfId="10210"/>
    <cellStyle name="표준 17 2 2 3 5 4 2 2 2" xfId="22451"/>
    <cellStyle name="표준 17 2 2 3 5 4 2 3" xfId="16162"/>
    <cellStyle name="표준 17 2 2 3 5 4 3" xfId="5962"/>
    <cellStyle name="표준 17 2 2 3 5 4 3 2" xfId="10211"/>
    <cellStyle name="표준 17 2 2 3 5 4 3 2 2" xfId="22452"/>
    <cellStyle name="표준 17 2 2 3 5 4 3 3" xfId="18202"/>
    <cellStyle name="표준 17 2 2 3 5 4 4" xfId="10209"/>
    <cellStyle name="표준 17 2 2 3 5 4 4 2" xfId="22450"/>
    <cellStyle name="표준 17 2 2 3 5 4 5" xfId="14583"/>
    <cellStyle name="표준 17 2 2 3 5 5" xfId="3918"/>
    <cellStyle name="표준 17 2 2 3 5 5 2" xfId="10212"/>
    <cellStyle name="표준 17 2 2 3 5 5 2 2" xfId="22453"/>
    <cellStyle name="표준 17 2 2 3 5 5 3" xfId="16158"/>
    <cellStyle name="표준 17 2 2 3 5 6" xfId="5958"/>
    <cellStyle name="표준 17 2 2 3 5 6 2" xfId="10213"/>
    <cellStyle name="표준 17 2 2 3 5 6 2 2" xfId="22454"/>
    <cellStyle name="표준 17 2 2 3 5 6 3" xfId="18198"/>
    <cellStyle name="표준 17 2 2 3 5 7" xfId="10199"/>
    <cellStyle name="표준 17 2 2 3 5 7 2" xfId="22440"/>
    <cellStyle name="표준 17 2 2 3 5 8" xfId="13359"/>
    <cellStyle name="표준 17 2 2 3 6" xfId="1221"/>
    <cellStyle name="표준 17 2 2 3 6 2" xfId="2445"/>
    <cellStyle name="표준 17 2 2 3 6 2 2" xfId="3924"/>
    <cellStyle name="표준 17 2 2 3 6 2 2 2" xfId="10216"/>
    <cellStyle name="표준 17 2 2 3 6 2 2 2 2" xfId="22457"/>
    <cellStyle name="표준 17 2 2 3 6 2 2 3" xfId="16164"/>
    <cellStyle name="표준 17 2 2 3 6 2 3" xfId="5964"/>
    <cellStyle name="표준 17 2 2 3 6 2 3 2" xfId="10217"/>
    <cellStyle name="표준 17 2 2 3 6 2 3 2 2" xfId="22458"/>
    <cellStyle name="표준 17 2 2 3 6 2 3 3" xfId="18204"/>
    <cellStyle name="표준 17 2 2 3 6 2 4" xfId="10215"/>
    <cellStyle name="표준 17 2 2 3 6 2 4 2" xfId="22456"/>
    <cellStyle name="표준 17 2 2 3 6 2 5" xfId="14685"/>
    <cellStyle name="표준 17 2 2 3 6 3" xfId="3923"/>
    <cellStyle name="표준 17 2 2 3 6 3 2" xfId="10218"/>
    <cellStyle name="표준 17 2 2 3 6 3 2 2" xfId="22459"/>
    <cellStyle name="표준 17 2 2 3 6 3 3" xfId="16163"/>
    <cellStyle name="표준 17 2 2 3 6 4" xfId="5963"/>
    <cellStyle name="표준 17 2 2 3 6 4 2" xfId="10219"/>
    <cellStyle name="표준 17 2 2 3 6 4 2 2" xfId="22460"/>
    <cellStyle name="표준 17 2 2 3 6 4 3" xfId="18203"/>
    <cellStyle name="표준 17 2 2 3 6 5" xfId="10214"/>
    <cellStyle name="표준 17 2 2 3 6 5 2" xfId="22455"/>
    <cellStyle name="표준 17 2 2 3 6 6" xfId="13461"/>
    <cellStyle name="표준 17 2 2 3 7" xfId="1629"/>
    <cellStyle name="표준 17 2 2 3 7 2" xfId="3925"/>
    <cellStyle name="표준 17 2 2 3 7 2 2" xfId="10221"/>
    <cellStyle name="표준 17 2 2 3 7 2 2 2" xfId="22462"/>
    <cellStyle name="표준 17 2 2 3 7 2 3" xfId="16165"/>
    <cellStyle name="표준 17 2 2 3 7 3" xfId="5965"/>
    <cellStyle name="표준 17 2 2 3 7 3 2" xfId="10222"/>
    <cellStyle name="표준 17 2 2 3 7 3 2 2" xfId="22463"/>
    <cellStyle name="표준 17 2 2 3 7 3 3" xfId="18205"/>
    <cellStyle name="표준 17 2 2 3 7 4" xfId="10220"/>
    <cellStyle name="표준 17 2 2 3 7 4 2" xfId="22461"/>
    <cellStyle name="표준 17 2 2 3 7 5" xfId="13869"/>
    <cellStyle name="표준 17 2 2 3 8" xfId="2037"/>
    <cellStyle name="표준 17 2 2 3 8 2" xfId="3926"/>
    <cellStyle name="표준 17 2 2 3 8 2 2" xfId="10224"/>
    <cellStyle name="표준 17 2 2 3 8 2 2 2" xfId="22465"/>
    <cellStyle name="표준 17 2 2 3 8 2 3" xfId="16166"/>
    <cellStyle name="표준 17 2 2 3 8 3" xfId="5966"/>
    <cellStyle name="표준 17 2 2 3 8 3 2" xfId="10225"/>
    <cellStyle name="표준 17 2 2 3 8 3 2 2" xfId="22466"/>
    <cellStyle name="표준 17 2 2 3 8 3 3" xfId="18206"/>
    <cellStyle name="표준 17 2 2 3 8 4" xfId="10223"/>
    <cellStyle name="표준 17 2 2 3 8 4 2" xfId="22464"/>
    <cellStyle name="표준 17 2 2 3 8 5" xfId="14277"/>
    <cellStyle name="표준 17 2 2 3 9" xfId="3887"/>
    <cellStyle name="표준 17 2 2 3 9 2" xfId="10226"/>
    <cellStyle name="표준 17 2 2 3 9 2 2" xfId="22467"/>
    <cellStyle name="표준 17 2 2 3 9 3" xfId="16127"/>
    <cellStyle name="표준 17 2 2 4" xfId="836"/>
    <cellStyle name="표준 17 2 2 4 10" xfId="10227"/>
    <cellStyle name="표준 17 2 2 4 10 2" xfId="22468"/>
    <cellStyle name="표준 17 2 2 4 11" xfId="13078"/>
    <cellStyle name="표준 17 2 2 4 2" xfId="938"/>
    <cellStyle name="표준 17 2 2 4 2 2" xfId="1348"/>
    <cellStyle name="표준 17 2 2 4 2 2 2" xfId="2572"/>
    <cellStyle name="표준 17 2 2 4 2 2 2 2" xfId="3930"/>
    <cellStyle name="표준 17 2 2 4 2 2 2 2 2" xfId="10231"/>
    <cellStyle name="표준 17 2 2 4 2 2 2 2 2 2" xfId="22472"/>
    <cellStyle name="표준 17 2 2 4 2 2 2 2 3" xfId="16170"/>
    <cellStyle name="표준 17 2 2 4 2 2 2 3" xfId="5970"/>
    <cellStyle name="표준 17 2 2 4 2 2 2 3 2" xfId="10232"/>
    <cellStyle name="표준 17 2 2 4 2 2 2 3 2 2" xfId="22473"/>
    <cellStyle name="표준 17 2 2 4 2 2 2 3 3" xfId="18210"/>
    <cellStyle name="표준 17 2 2 4 2 2 2 4" xfId="10230"/>
    <cellStyle name="표준 17 2 2 4 2 2 2 4 2" xfId="22471"/>
    <cellStyle name="표준 17 2 2 4 2 2 2 5" xfId="14812"/>
    <cellStyle name="표준 17 2 2 4 2 2 3" xfId="3929"/>
    <cellStyle name="표준 17 2 2 4 2 2 3 2" xfId="10233"/>
    <cellStyle name="표준 17 2 2 4 2 2 3 2 2" xfId="22474"/>
    <cellStyle name="표준 17 2 2 4 2 2 3 3" xfId="16169"/>
    <cellStyle name="표준 17 2 2 4 2 2 4" xfId="5969"/>
    <cellStyle name="표준 17 2 2 4 2 2 4 2" xfId="10234"/>
    <cellStyle name="표준 17 2 2 4 2 2 4 2 2" xfId="22475"/>
    <cellStyle name="표준 17 2 2 4 2 2 4 3" xfId="18209"/>
    <cellStyle name="표준 17 2 2 4 2 2 5" xfId="10229"/>
    <cellStyle name="표준 17 2 2 4 2 2 5 2" xfId="22470"/>
    <cellStyle name="표준 17 2 2 4 2 2 6" xfId="13588"/>
    <cellStyle name="표준 17 2 2 4 2 3" xfId="1756"/>
    <cellStyle name="표준 17 2 2 4 2 3 2" xfId="3931"/>
    <cellStyle name="표준 17 2 2 4 2 3 2 2" xfId="10236"/>
    <cellStyle name="표준 17 2 2 4 2 3 2 2 2" xfId="22477"/>
    <cellStyle name="표준 17 2 2 4 2 3 2 3" xfId="16171"/>
    <cellStyle name="표준 17 2 2 4 2 3 3" xfId="5971"/>
    <cellStyle name="표준 17 2 2 4 2 3 3 2" xfId="10237"/>
    <cellStyle name="표준 17 2 2 4 2 3 3 2 2" xfId="22478"/>
    <cellStyle name="표준 17 2 2 4 2 3 3 3" xfId="18211"/>
    <cellStyle name="표준 17 2 2 4 2 3 4" xfId="10235"/>
    <cellStyle name="표준 17 2 2 4 2 3 4 2" xfId="22476"/>
    <cellStyle name="표준 17 2 2 4 2 3 5" xfId="13996"/>
    <cellStyle name="표준 17 2 2 4 2 4" xfId="2164"/>
    <cellStyle name="표준 17 2 2 4 2 4 2" xfId="3932"/>
    <cellStyle name="표준 17 2 2 4 2 4 2 2" xfId="10239"/>
    <cellStyle name="표준 17 2 2 4 2 4 2 2 2" xfId="22480"/>
    <cellStyle name="표준 17 2 2 4 2 4 2 3" xfId="16172"/>
    <cellStyle name="표준 17 2 2 4 2 4 3" xfId="5972"/>
    <cellStyle name="표준 17 2 2 4 2 4 3 2" xfId="10240"/>
    <cellStyle name="표준 17 2 2 4 2 4 3 2 2" xfId="22481"/>
    <cellStyle name="표준 17 2 2 4 2 4 3 3" xfId="18212"/>
    <cellStyle name="표준 17 2 2 4 2 4 4" xfId="10238"/>
    <cellStyle name="표준 17 2 2 4 2 4 4 2" xfId="22479"/>
    <cellStyle name="표준 17 2 2 4 2 4 5" xfId="14404"/>
    <cellStyle name="표준 17 2 2 4 2 5" xfId="3928"/>
    <cellStyle name="표준 17 2 2 4 2 5 2" xfId="10241"/>
    <cellStyle name="표준 17 2 2 4 2 5 2 2" xfId="22482"/>
    <cellStyle name="표준 17 2 2 4 2 5 3" xfId="16168"/>
    <cellStyle name="표준 17 2 2 4 2 6" xfId="5968"/>
    <cellStyle name="표준 17 2 2 4 2 6 2" xfId="10242"/>
    <cellStyle name="표준 17 2 2 4 2 6 2 2" xfId="22483"/>
    <cellStyle name="표준 17 2 2 4 2 6 3" xfId="18208"/>
    <cellStyle name="표준 17 2 2 4 2 7" xfId="10228"/>
    <cellStyle name="표준 17 2 2 4 2 7 2" xfId="22469"/>
    <cellStyle name="표준 17 2 2 4 2 8" xfId="13180"/>
    <cellStyle name="표준 17 2 2 4 3" xfId="1040"/>
    <cellStyle name="표준 17 2 2 4 3 2" xfId="1450"/>
    <cellStyle name="표준 17 2 2 4 3 2 2" xfId="2674"/>
    <cellStyle name="표준 17 2 2 4 3 2 2 2" xfId="3935"/>
    <cellStyle name="표준 17 2 2 4 3 2 2 2 2" xfId="10246"/>
    <cellStyle name="표준 17 2 2 4 3 2 2 2 2 2" xfId="22487"/>
    <cellStyle name="표준 17 2 2 4 3 2 2 2 3" xfId="16175"/>
    <cellStyle name="표준 17 2 2 4 3 2 2 3" xfId="5975"/>
    <cellStyle name="표준 17 2 2 4 3 2 2 3 2" xfId="10247"/>
    <cellStyle name="표준 17 2 2 4 3 2 2 3 2 2" xfId="22488"/>
    <cellStyle name="표준 17 2 2 4 3 2 2 3 3" xfId="18215"/>
    <cellStyle name="표준 17 2 2 4 3 2 2 4" xfId="10245"/>
    <cellStyle name="표준 17 2 2 4 3 2 2 4 2" xfId="22486"/>
    <cellStyle name="표준 17 2 2 4 3 2 2 5" xfId="14914"/>
    <cellStyle name="표준 17 2 2 4 3 2 3" xfId="3934"/>
    <cellStyle name="표준 17 2 2 4 3 2 3 2" xfId="10248"/>
    <cellStyle name="표준 17 2 2 4 3 2 3 2 2" xfId="22489"/>
    <cellStyle name="표준 17 2 2 4 3 2 3 3" xfId="16174"/>
    <cellStyle name="표준 17 2 2 4 3 2 4" xfId="5974"/>
    <cellStyle name="표준 17 2 2 4 3 2 4 2" xfId="10249"/>
    <cellStyle name="표준 17 2 2 4 3 2 4 2 2" xfId="22490"/>
    <cellStyle name="표준 17 2 2 4 3 2 4 3" xfId="18214"/>
    <cellStyle name="표준 17 2 2 4 3 2 5" xfId="10244"/>
    <cellStyle name="표준 17 2 2 4 3 2 5 2" xfId="22485"/>
    <cellStyle name="표준 17 2 2 4 3 2 6" xfId="13690"/>
    <cellStyle name="표준 17 2 2 4 3 3" xfId="1858"/>
    <cellStyle name="표준 17 2 2 4 3 3 2" xfId="3936"/>
    <cellStyle name="표준 17 2 2 4 3 3 2 2" xfId="10251"/>
    <cellStyle name="표준 17 2 2 4 3 3 2 2 2" xfId="22492"/>
    <cellStyle name="표준 17 2 2 4 3 3 2 3" xfId="16176"/>
    <cellStyle name="표준 17 2 2 4 3 3 3" xfId="5976"/>
    <cellStyle name="표준 17 2 2 4 3 3 3 2" xfId="10252"/>
    <cellStyle name="표준 17 2 2 4 3 3 3 2 2" xfId="22493"/>
    <cellStyle name="표준 17 2 2 4 3 3 3 3" xfId="18216"/>
    <cellStyle name="표준 17 2 2 4 3 3 4" xfId="10250"/>
    <cellStyle name="표준 17 2 2 4 3 3 4 2" xfId="22491"/>
    <cellStyle name="표준 17 2 2 4 3 3 5" xfId="14098"/>
    <cellStyle name="표준 17 2 2 4 3 4" xfId="2266"/>
    <cellStyle name="표준 17 2 2 4 3 4 2" xfId="3937"/>
    <cellStyle name="표준 17 2 2 4 3 4 2 2" xfId="10254"/>
    <cellStyle name="표준 17 2 2 4 3 4 2 2 2" xfId="22495"/>
    <cellStyle name="표준 17 2 2 4 3 4 2 3" xfId="16177"/>
    <cellStyle name="표준 17 2 2 4 3 4 3" xfId="5977"/>
    <cellStyle name="표준 17 2 2 4 3 4 3 2" xfId="10255"/>
    <cellStyle name="표준 17 2 2 4 3 4 3 2 2" xfId="22496"/>
    <cellStyle name="표준 17 2 2 4 3 4 3 3" xfId="18217"/>
    <cellStyle name="표준 17 2 2 4 3 4 4" xfId="10253"/>
    <cellStyle name="표준 17 2 2 4 3 4 4 2" xfId="22494"/>
    <cellStyle name="표준 17 2 2 4 3 4 5" xfId="14506"/>
    <cellStyle name="표준 17 2 2 4 3 5" xfId="3933"/>
    <cellStyle name="표준 17 2 2 4 3 5 2" xfId="10256"/>
    <cellStyle name="표준 17 2 2 4 3 5 2 2" xfId="22497"/>
    <cellStyle name="표준 17 2 2 4 3 5 3" xfId="16173"/>
    <cellStyle name="표준 17 2 2 4 3 6" xfId="5973"/>
    <cellStyle name="표준 17 2 2 4 3 6 2" xfId="10257"/>
    <cellStyle name="표준 17 2 2 4 3 6 2 2" xfId="22498"/>
    <cellStyle name="표준 17 2 2 4 3 6 3" xfId="18213"/>
    <cellStyle name="표준 17 2 2 4 3 7" xfId="10243"/>
    <cellStyle name="표준 17 2 2 4 3 7 2" xfId="22484"/>
    <cellStyle name="표준 17 2 2 4 3 8" xfId="13282"/>
    <cellStyle name="표준 17 2 2 4 4" xfId="1143"/>
    <cellStyle name="표준 17 2 2 4 4 2" xfId="1552"/>
    <cellStyle name="표준 17 2 2 4 4 2 2" xfId="2776"/>
    <cellStyle name="표준 17 2 2 4 4 2 2 2" xfId="3940"/>
    <cellStyle name="표준 17 2 2 4 4 2 2 2 2" xfId="10261"/>
    <cellStyle name="표준 17 2 2 4 4 2 2 2 2 2" xfId="22502"/>
    <cellStyle name="표준 17 2 2 4 4 2 2 2 3" xfId="16180"/>
    <cellStyle name="표준 17 2 2 4 4 2 2 3" xfId="5980"/>
    <cellStyle name="표준 17 2 2 4 4 2 2 3 2" xfId="10262"/>
    <cellStyle name="표준 17 2 2 4 4 2 2 3 2 2" xfId="22503"/>
    <cellStyle name="표준 17 2 2 4 4 2 2 3 3" xfId="18220"/>
    <cellStyle name="표준 17 2 2 4 4 2 2 4" xfId="10260"/>
    <cellStyle name="표준 17 2 2 4 4 2 2 4 2" xfId="22501"/>
    <cellStyle name="표준 17 2 2 4 4 2 2 5" xfId="15016"/>
    <cellStyle name="표준 17 2 2 4 4 2 3" xfId="3939"/>
    <cellStyle name="표준 17 2 2 4 4 2 3 2" xfId="10263"/>
    <cellStyle name="표준 17 2 2 4 4 2 3 2 2" xfId="22504"/>
    <cellStyle name="표준 17 2 2 4 4 2 3 3" xfId="16179"/>
    <cellStyle name="표준 17 2 2 4 4 2 4" xfId="5979"/>
    <cellStyle name="표준 17 2 2 4 4 2 4 2" xfId="10264"/>
    <cellStyle name="표준 17 2 2 4 4 2 4 2 2" xfId="22505"/>
    <cellStyle name="표준 17 2 2 4 4 2 4 3" xfId="18219"/>
    <cellStyle name="표준 17 2 2 4 4 2 5" xfId="10259"/>
    <cellStyle name="표준 17 2 2 4 4 2 5 2" xfId="22500"/>
    <cellStyle name="표준 17 2 2 4 4 2 6" xfId="13792"/>
    <cellStyle name="표준 17 2 2 4 4 3" xfId="1960"/>
    <cellStyle name="표준 17 2 2 4 4 3 2" xfId="3941"/>
    <cellStyle name="표준 17 2 2 4 4 3 2 2" xfId="10266"/>
    <cellStyle name="표준 17 2 2 4 4 3 2 2 2" xfId="22507"/>
    <cellStyle name="표준 17 2 2 4 4 3 2 3" xfId="16181"/>
    <cellStyle name="표준 17 2 2 4 4 3 3" xfId="5981"/>
    <cellStyle name="표준 17 2 2 4 4 3 3 2" xfId="10267"/>
    <cellStyle name="표준 17 2 2 4 4 3 3 2 2" xfId="22508"/>
    <cellStyle name="표준 17 2 2 4 4 3 3 3" xfId="18221"/>
    <cellStyle name="표준 17 2 2 4 4 3 4" xfId="10265"/>
    <cellStyle name="표준 17 2 2 4 4 3 4 2" xfId="22506"/>
    <cellStyle name="표준 17 2 2 4 4 3 5" xfId="14200"/>
    <cellStyle name="표준 17 2 2 4 4 4" xfId="2368"/>
    <cellStyle name="표준 17 2 2 4 4 4 2" xfId="3942"/>
    <cellStyle name="표준 17 2 2 4 4 4 2 2" xfId="10269"/>
    <cellStyle name="표준 17 2 2 4 4 4 2 2 2" xfId="22510"/>
    <cellStyle name="표준 17 2 2 4 4 4 2 3" xfId="16182"/>
    <cellStyle name="표준 17 2 2 4 4 4 3" xfId="5982"/>
    <cellStyle name="표준 17 2 2 4 4 4 3 2" xfId="10270"/>
    <cellStyle name="표준 17 2 2 4 4 4 3 2 2" xfId="22511"/>
    <cellStyle name="표준 17 2 2 4 4 4 3 3" xfId="18222"/>
    <cellStyle name="표준 17 2 2 4 4 4 4" xfId="10268"/>
    <cellStyle name="표준 17 2 2 4 4 4 4 2" xfId="22509"/>
    <cellStyle name="표준 17 2 2 4 4 4 5" xfId="14608"/>
    <cellStyle name="표준 17 2 2 4 4 5" xfId="3938"/>
    <cellStyle name="표준 17 2 2 4 4 5 2" xfId="10271"/>
    <cellStyle name="표준 17 2 2 4 4 5 2 2" xfId="22512"/>
    <cellStyle name="표준 17 2 2 4 4 5 3" xfId="16178"/>
    <cellStyle name="표준 17 2 2 4 4 6" xfId="5978"/>
    <cellStyle name="표준 17 2 2 4 4 6 2" xfId="10272"/>
    <cellStyle name="표준 17 2 2 4 4 6 2 2" xfId="22513"/>
    <cellStyle name="표준 17 2 2 4 4 6 3" xfId="18218"/>
    <cellStyle name="표준 17 2 2 4 4 7" xfId="10258"/>
    <cellStyle name="표준 17 2 2 4 4 7 2" xfId="22499"/>
    <cellStyle name="표준 17 2 2 4 4 8" xfId="13384"/>
    <cellStyle name="표준 17 2 2 4 5" xfId="1246"/>
    <cellStyle name="표준 17 2 2 4 5 2" xfId="2470"/>
    <cellStyle name="표준 17 2 2 4 5 2 2" xfId="3944"/>
    <cellStyle name="표준 17 2 2 4 5 2 2 2" xfId="10275"/>
    <cellStyle name="표준 17 2 2 4 5 2 2 2 2" xfId="22516"/>
    <cellStyle name="표준 17 2 2 4 5 2 2 3" xfId="16184"/>
    <cellStyle name="표준 17 2 2 4 5 2 3" xfId="5984"/>
    <cellStyle name="표준 17 2 2 4 5 2 3 2" xfId="10276"/>
    <cellStyle name="표준 17 2 2 4 5 2 3 2 2" xfId="22517"/>
    <cellStyle name="표준 17 2 2 4 5 2 3 3" xfId="18224"/>
    <cellStyle name="표준 17 2 2 4 5 2 4" xfId="10274"/>
    <cellStyle name="표준 17 2 2 4 5 2 4 2" xfId="22515"/>
    <cellStyle name="표준 17 2 2 4 5 2 5" xfId="14710"/>
    <cellStyle name="표준 17 2 2 4 5 3" xfId="3943"/>
    <cellStyle name="표준 17 2 2 4 5 3 2" xfId="10277"/>
    <cellStyle name="표준 17 2 2 4 5 3 2 2" xfId="22518"/>
    <cellStyle name="표준 17 2 2 4 5 3 3" xfId="16183"/>
    <cellStyle name="표준 17 2 2 4 5 4" xfId="5983"/>
    <cellStyle name="표준 17 2 2 4 5 4 2" xfId="10278"/>
    <cellStyle name="표준 17 2 2 4 5 4 2 2" xfId="22519"/>
    <cellStyle name="표준 17 2 2 4 5 4 3" xfId="18223"/>
    <cellStyle name="표준 17 2 2 4 5 5" xfId="10273"/>
    <cellStyle name="표준 17 2 2 4 5 5 2" xfId="22514"/>
    <cellStyle name="표준 17 2 2 4 5 6" xfId="13486"/>
    <cellStyle name="표준 17 2 2 4 6" xfId="1654"/>
    <cellStyle name="표준 17 2 2 4 6 2" xfId="3945"/>
    <cellStyle name="표준 17 2 2 4 6 2 2" xfId="10280"/>
    <cellStyle name="표준 17 2 2 4 6 2 2 2" xfId="22521"/>
    <cellStyle name="표준 17 2 2 4 6 2 3" xfId="16185"/>
    <cellStyle name="표준 17 2 2 4 6 3" xfId="5985"/>
    <cellStyle name="표준 17 2 2 4 6 3 2" xfId="10281"/>
    <cellStyle name="표준 17 2 2 4 6 3 2 2" xfId="22522"/>
    <cellStyle name="표준 17 2 2 4 6 3 3" xfId="18225"/>
    <cellStyle name="표준 17 2 2 4 6 4" xfId="10279"/>
    <cellStyle name="표준 17 2 2 4 6 4 2" xfId="22520"/>
    <cellStyle name="표준 17 2 2 4 6 5" xfId="13894"/>
    <cellStyle name="표준 17 2 2 4 7" xfId="2062"/>
    <cellStyle name="표준 17 2 2 4 7 2" xfId="3946"/>
    <cellStyle name="표준 17 2 2 4 7 2 2" xfId="10283"/>
    <cellStyle name="표준 17 2 2 4 7 2 2 2" xfId="22524"/>
    <cellStyle name="표준 17 2 2 4 7 2 3" xfId="16186"/>
    <cellStyle name="표준 17 2 2 4 7 3" xfId="5986"/>
    <cellStyle name="표준 17 2 2 4 7 3 2" xfId="10284"/>
    <cellStyle name="표준 17 2 2 4 7 3 2 2" xfId="22525"/>
    <cellStyle name="표준 17 2 2 4 7 3 3" xfId="18226"/>
    <cellStyle name="표준 17 2 2 4 7 4" xfId="10282"/>
    <cellStyle name="표준 17 2 2 4 7 4 2" xfId="22523"/>
    <cellStyle name="표준 17 2 2 4 7 5" xfId="14302"/>
    <cellStyle name="표준 17 2 2 4 8" xfId="3927"/>
    <cellStyle name="표준 17 2 2 4 8 2" xfId="10285"/>
    <cellStyle name="표준 17 2 2 4 8 2 2" xfId="22526"/>
    <cellStyle name="표준 17 2 2 4 8 3" xfId="16167"/>
    <cellStyle name="표준 17 2 2 4 9" xfId="5967"/>
    <cellStyle name="표준 17 2 2 4 9 2" xfId="10286"/>
    <cellStyle name="표준 17 2 2 4 9 2 2" xfId="22527"/>
    <cellStyle name="표준 17 2 2 4 9 3" xfId="18207"/>
    <cellStyle name="표준 17 2 2 5" xfId="888"/>
    <cellStyle name="표준 17 2 2 5 2" xfId="1298"/>
    <cellStyle name="표준 17 2 2 5 2 2" xfId="2522"/>
    <cellStyle name="표준 17 2 2 5 2 2 2" xfId="3949"/>
    <cellStyle name="표준 17 2 2 5 2 2 2 2" xfId="10290"/>
    <cellStyle name="표준 17 2 2 5 2 2 2 2 2" xfId="22531"/>
    <cellStyle name="표준 17 2 2 5 2 2 2 3" xfId="16189"/>
    <cellStyle name="표준 17 2 2 5 2 2 3" xfId="5989"/>
    <cellStyle name="표준 17 2 2 5 2 2 3 2" xfId="10291"/>
    <cellStyle name="표준 17 2 2 5 2 2 3 2 2" xfId="22532"/>
    <cellStyle name="표준 17 2 2 5 2 2 3 3" xfId="18229"/>
    <cellStyle name="표준 17 2 2 5 2 2 4" xfId="10289"/>
    <cellStyle name="표준 17 2 2 5 2 2 4 2" xfId="22530"/>
    <cellStyle name="표준 17 2 2 5 2 2 5" xfId="14762"/>
    <cellStyle name="표준 17 2 2 5 2 3" xfId="3948"/>
    <cellStyle name="표준 17 2 2 5 2 3 2" xfId="10292"/>
    <cellStyle name="표준 17 2 2 5 2 3 2 2" xfId="22533"/>
    <cellStyle name="표준 17 2 2 5 2 3 3" xfId="16188"/>
    <cellStyle name="표준 17 2 2 5 2 4" xfId="5988"/>
    <cellStyle name="표준 17 2 2 5 2 4 2" xfId="10293"/>
    <cellStyle name="표준 17 2 2 5 2 4 2 2" xfId="22534"/>
    <cellStyle name="표준 17 2 2 5 2 4 3" xfId="18228"/>
    <cellStyle name="표준 17 2 2 5 2 5" xfId="10288"/>
    <cellStyle name="표준 17 2 2 5 2 5 2" xfId="22529"/>
    <cellStyle name="표준 17 2 2 5 2 6" xfId="13538"/>
    <cellStyle name="표준 17 2 2 5 3" xfId="1706"/>
    <cellStyle name="표준 17 2 2 5 3 2" xfId="3950"/>
    <cellStyle name="표준 17 2 2 5 3 2 2" xfId="10295"/>
    <cellStyle name="표준 17 2 2 5 3 2 2 2" xfId="22536"/>
    <cellStyle name="표준 17 2 2 5 3 2 3" xfId="16190"/>
    <cellStyle name="표준 17 2 2 5 3 3" xfId="5990"/>
    <cellStyle name="표준 17 2 2 5 3 3 2" xfId="10296"/>
    <cellStyle name="표준 17 2 2 5 3 3 2 2" xfId="22537"/>
    <cellStyle name="표준 17 2 2 5 3 3 3" xfId="18230"/>
    <cellStyle name="표준 17 2 2 5 3 4" xfId="10294"/>
    <cellStyle name="표준 17 2 2 5 3 4 2" xfId="22535"/>
    <cellStyle name="표준 17 2 2 5 3 5" xfId="13946"/>
    <cellStyle name="표준 17 2 2 5 4" xfId="2114"/>
    <cellStyle name="표준 17 2 2 5 4 2" xfId="3951"/>
    <cellStyle name="표준 17 2 2 5 4 2 2" xfId="10298"/>
    <cellStyle name="표준 17 2 2 5 4 2 2 2" xfId="22539"/>
    <cellStyle name="표준 17 2 2 5 4 2 3" xfId="16191"/>
    <cellStyle name="표준 17 2 2 5 4 3" xfId="5991"/>
    <cellStyle name="표준 17 2 2 5 4 3 2" xfId="10299"/>
    <cellStyle name="표준 17 2 2 5 4 3 2 2" xfId="22540"/>
    <cellStyle name="표준 17 2 2 5 4 3 3" xfId="18231"/>
    <cellStyle name="표준 17 2 2 5 4 4" xfId="10297"/>
    <cellStyle name="표준 17 2 2 5 4 4 2" xfId="22538"/>
    <cellStyle name="표준 17 2 2 5 4 5" xfId="14354"/>
    <cellStyle name="표준 17 2 2 5 5" xfId="3947"/>
    <cellStyle name="표준 17 2 2 5 5 2" xfId="10300"/>
    <cellStyle name="표준 17 2 2 5 5 2 2" xfId="22541"/>
    <cellStyle name="표준 17 2 2 5 5 3" xfId="16187"/>
    <cellStyle name="표준 17 2 2 5 6" xfId="5987"/>
    <cellStyle name="표준 17 2 2 5 6 2" xfId="10301"/>
    <cellStyle name="표준 17 2 2 5 6 2 2" xfId="22542"/>
    <cellStyle name="표준 17 2 2 5 6 3" xfId="18227"/>
    <cellStyle name="표준 17 2 2 5 7" xfId="10287"/>
    <cellStyle name="표준 17 2 2 5 7 2" xfId="22528"/>
    <cellStyle name="표준 17 2 2 5 8" xfId="13130"/>
    <cellStyle name="표준 17 2 2 6" xfId="990"/>
    <cellStyle name="표준 17 2 2 6 2" xfId="1400"/>
    <cellStyle name="표준 17 2 2 6 2 2" xfId="2624"/>
    <cellStyle name="표준 17 2 2 6 2 2 2" xfId="3954"/>
    <cellStyle name="표준 17 2 2 6 2 2 2 2" xfId="10305"/>
    <cellStyle name="표준 17 2 2 6 2 2 2 2 2" xfId="22546"/>
    <cellStyle name="표준 17 2 2 6 2 2 2 3" xfId="16194"/>
    <cellStyle name="표준 17 2 2 6 2 2 3" xfId="5994"/>
    <cellStyle name="표준 17 2 2 6 2 2 3 2" xfId="10306"/>
    <cellStyle name="표준 17 2 2 6 2 2 3 2 2" xfId="22547"/>
    <cellStyle name="표준 17 2 2 6 2 2 3 3" xfId="18234"/>
    <cellStyle name="표준 17 2 2 6 2 2 4" xfId="10304"/>
    <cellStyle name="표준 17 2 2 6 2 2 4 2" xfId="22545"/>
    <cellStyle name="표준 17 2 2 6 2 2 5" xfId="14864"/>
    <cellStyle name="표준 17 2 2 6 2 3" xfId="3953"/>
    <cellStyle name="표준 17 2 2 6 2 3 2" xfId="10307"/>
    <cellStyle name="표준 17 2 2 6 2 3 2 2" xfId="22548"/>
    <cellStyle name="표준 17 2 2 6 2 3 3" xfId="16193"/>
    <cellStyle name="표준 17 2 2 6 2 4" xfId="5993"/>
    <cellStyle name="표준 17 2 2 6 2 4 2" xfId="10308"/>
    <cellStyle name="표준 17 2 2 6 2 4 2 2" xfId="22549"/>
    <cellStyle name="표준 17 2 2 6 2 4 3" xfId="18233"/>
    <cellStyle name="표준 17 2 2 6 2 5" xfId="10303"/>
    <cellStyle name="표준 17 2 2 6 2 5 2" xfId="22544"/>
    <cellStyle name="표준 17 2 2 6 2 6" xfId="13640"/>
    <cellStyle name="표준 17 2 2 6 3" xfId="1808"/>
    <cellStyle name="표준 17 2 2 6 3 2" xfId="3955"/>
    <cellStyle name="표준 17 2 2 6 3 2 2" xfId="10310"/>
    <cellStyle name="표준 17 2 2 6 3 2 2 2" xfId="22551"/>
    <cellStyle name="표준 17 2 2 6 3 2 3" xfId="16195"/>
    <cellStyle name="표준 17 2 2 6 3 3" xfId="5995"/>
    <cellStyle name="표준 17 2 2 6 3 3 2" xfId="10311"/>
    <cellStyle name="표준 17 2 2 6 3 3 2 2" xfId="22552"/>
    <cellStyle name="표준 17 2 2 6 3 3 3" xfId="18235"/>
    <cellStyle name="표준 17 2 2 6 3 4" xfId="10309"/>
    <cellStyle name="표준 17 2 2 6 3 4 2" xfId="22550"/>
    <cellStyle name="표준 17 2 2 6 3 5" xfId="14048"/>
    <cellStyle name="표준 17 2 2 6 4" xfId="2216"/>
    <cellStyle name="표준 17 2 2 6 4 2" xfId="3956"/>
    <cellStyle name="표준 17 2 2 6 4 2 2" xfId="10313"/>
    <cellStyle name="표준 17 2 2 6 4 2 2 2" xfId="22554"/>
    <cellStyle name="표준 17 2 2 6 4 2 3" xfId="16196"/>
    <cellStyle name="표준 17 2 2 6 4 3" xfId="5996"/>
    <cellStyle name="표준 17 2 2 6 4 3 2" xfId="10314"/>
    <cellStyle name="표준 17 2 2 6 4 3 2 2" xfId="22555"/>
    <cellStyle name="표준 17 2 2 6 4 3 3" xfId="18236"/>
    <cellStyle name="표준 17 2 2 6 4 4" xfId="10312"/>
    <cellStyle name="표준 17 2 2 6 4 4 2" xfId="22553"/>
    <cellStyle name="표준 17 2 2 6 4 5" xfId="14456"/>
    <cellStyle name="표준 17 2 2 6 5" xfId="3952"/>
    <cellStyle name="표준 17 2 2 6 5 2" xfId="10315"/>
    <cellStyle name="표준 17 2 2 6 5 2 2" xfId="22556"/>
    <cellStyle name="표준 17 2 2 6 5 3" xfId="16192"/>
    <cellStyle name="표준 17 2 2 6 6" xfId="5992"/>
    <cellStyle name="표준 17 2 2 6 6 2" xfId="10316"/>
    <cellStyle name="표준 17 2 2 6 6 2 2" xfId="22557"/>
    <cellStyle name="표준 17 2 2 6 6 3" xfId="18232"/>
    <cellStyle name="표준 17 2 2 6 7" xfId="10302"/>
    <cellStyle name="표준 17 2 2 6 7 2" xfId="22543"/>
    <cellStyle name="표준 17 2 2 6 8" xfId="13232"/>
    <cellStyle name="표준 17 2 2 7" xfId="1093"/>
    <cellStyle name="표준 17 2 2 7 2" xfId="1502"/>
    <cellStyle name="표준 17 2 2 7 2 2" xfId="2726"/>
    <cellStyle name="표준 17 2 2 7 2 2 2" xfId="3959"/>
    <cellStyle name="표준 17 2 2 7 2 2 2 2" xfId="10320"/>
    <cellStyle name="표준 17 2 2 7 2 2 2 2 2" xfId="22561"/>
    <cellStyle name="표준 17 2 2 7 2 2 2 3" xfId="16199"/>
    <cellStyle name="표준 17 2 2 7 2 2 3" xfId="5999"/>
    <cellStyle name="표준 17 2 2 7 2 2 3 2" xfId="10321"/>
    <cellStyle name="표준 17 2 2 7 2 2 3 2 2" xfId="22562"/>
    <cellStyle name="표준 17 2 2 7 2 2 3 3" xfId="18239"/>
    <cellStyle name="표준 17 2 2 7 2 2 4" xfId="10319"/>
    <cellStyle name="표준 17 2 2 7 2 2 4 2" xfId="22560"/>
    <cellStyle name="표준 17 2 2 7 2 2 5" xfId="14966"/>
    <cellStyle name="표준 17 2 2 7 2 3" xfId="3958"/>
    <cellStyle name="표준 17 2 2 7 2 3 2" xfId="10322"/>
    <cellStyle name="표준 17 2 2 7 2 3 2 2" xfId="22563"/>
    <cellStyle name="표준 17 2 2 7 2 3 3" xfId="16198"/>
    <cellStyle name="표준 17 2 2 7 2 4" xfId="5998"/>
    <cellStyle name="표준 17 2 2 7 2 4 2" xfId="10323"/>
    <cellStyle name="표준 17 2 2 7 2 4 2 2" xfId="22564"/>
    <cellStyle name="표준 17 2 2 7 2 4 3" xfId="18238"/>
    <cellStyle name="표준 17 2 2 7 2 5" xfId="10318"/>
    <cellStyle name="표준 17 2 2 7 2 5 2" xfId="22559"/>
    <cellStyle name="표준 17 2 2 7 2 6" xfId="13742"/>
    <cellStyle name="표준 17 2 2 7 3" xfId="1910"/>
    <cellStyle name="표준 17 2 2 7 3 2" xfId="3960"/>
    <cellStyle name="표준 17 2 2 7 3 2 2" xfId="10325"/>
    <cellStyle name="표준 17 2 2 7 3 2 2 2" xfId="22566"/>
    <cellStyle name="표준 17 2 2 7 3 2 3" xfId="16200"/>
    <cellStyle name="표준 17 2 2 7 3 3" xfId="6000"/>
    <cellStyle name="표준 17 2 2 7 3 3 2" xfId="10326"/>
    <cellStyle name="표준 17 2 2 7 3 3 2 2" xfId="22567"/>
    <cellStyle name="표준 17 2 2 7 3 3 3" xfId="18240"/>
    <cellStyle name="표준 17 2 2 7 3 4" xfId="10324"/>
    <cellStyle name="표준 17 2 2 7 3 4 2" xfId="22565"/>
    <cellStyle name="표준 17 2 2 7 3 5" xfId="14150"/>
    <cellStyle name="표준 17 2 2 7 4" xfId="2318"/>
    <cellStyle name="표준 17 2 2 7 4 2" xfId="3961"/>
    <cellStyle name="표준 17 2 2 7 4 2 2" xfId="10328"/>
    <cellStyle name="표준 17 2 2 7 4 2 2 2" xfId="22569"/>
    <cellStyle name="표준 17 2 2 7 4 2 3" xfId="16201"/>
    <cellStyle name="표준 17 2 2 7 4 3" xfId="6001"/>
    <cellStyle name="표준 17 2 2 7 4 3 2" xfId="10329"/>
    <cellStyle name="표준 17 2 2 7 4 3 2 2" xfId="22570"/>
    <cellStyle name="표준 17 2 2 7 4 3 3" xfId="18241"/>
    <cellStyle name="표준 17 2 2 7 4 4" xfId="10327"/>
    <cellStyle name="표준 17 2 2 7 4 4 2" xfId="22568"/>
    <cellStyle name="표준 17 2 2 7 4 5" xfId="14558"/>
    <cellStyle name="표준 17 2 2 7 5" xfId="3957"/>
    <cellStyle name="표준 17 2 2 7 5 2" xfId="10330"/>
    <cellStyle name="표준 17 2 2 7 5 2 2" xfId="22571"/>
    <cellStyle name="표준 17 2 2 7 5 3" xfId="16197"/>
    <cellStyle name="표준 17 2 2 7 6" xfId="5997"/>
    <cellStyle name="표준 17 2 2 7 6 2" xfId="10331"/>
    <cellStyle name="표준 17 2 2 7 6 2 2" xfId="22572"/>
    <cellStyle name="표준 17 2 2 7 6 3" xfId="18237"/>
    <cellStyle name="표준 17 2 2 7 7" xfId="10317"/>
    <cellStyle name="표준 17 2 2 7 7 2" xfId="22558"/>
    <cellStyle name="표준 17 2 2 7 8" xfId="13334"/>
    <cellStyle name="표준 17 2 2 8" xfId="1196"/>
    <cellStyle name="표준 17 2 2 8 2" xfId="2420"/>
    <cellStyle name="표준 17 2 2 8 2 2" xfId="3963"/>
    <cellStyle name="표준 17 2 2 8 2 2 2" xfId="10334"/>
    <cellStyle name="표준 17 2 2 8 2 2 2 2" xfId="22575"/>
    <cellStyle name="표준 17 2 2 8 2 2 3" xfId="16203"/>
    <cellStyle name="표준 17 2 2 8 2 3" xfId="6003"/>
    <cellStyle name="표준 17 2 2 8 2 3 2" xfId="10335"/>
    <cellStyle name="표준 17 2 2 8 2 3 2 2" xfId="22576"/>
    <cellStyle name="표준 17 2 2 8 2 3 3" xfId="18243"/>
    <cellStyle name="표준 17 2 2 8 2 4" xfId="10333"/>
    <cellStyle name="표준 17 2 2 8 2 4 2" xfId="22574"/>
    <cellStyle name="표준 17 2 2 8 2 5" xfId="14660"/>
    <cellStyle name="표준 17 2 2 8 3" xfId="3962"/>
    <cellStyle name="표준 17 2 2 8 3 2" xfId="10336"/>
    <cellStyle name="표준 17 2 2 8 3 2 2" xfId="22577"/>
    <cellStyle name="표준 17 2 2 8 3 3" xfId="16202"/>
    <cellStyle name="표준 17 2 2 8 4" xfId="6002"/>
    <cellStyle name="표준 17 2 2 8 4 2" xfId="10337"/>
    <cellStyle name="표준 17 2 2 8 4 2 2" xfId="22578"/>
    <cellStyle name="표준 17 2 2 8 4 3" xfId="18242"/>
    <cellStyle name="표준 17 2 2 8 5" xfId="10332"/>
    <cellStyle name="표준 17 2 2 8 5 2" xfId="22573"/>
    <cellStyle name="표준 17 2 2 8 6" xfId="13436"/>
    <cellStyle name="표준 17 2 2 9" xfId="1604"/>
    <cellStyle name="표준 17 2 2 9 2" xfId="3964"/>
    <cellStyle name="표준 17 2 2 9 2 2" xfId="10339"/>
    <cellStyle name="표준 17 2 2 9 2 2 2" xfId="22580"/>
    <cellStyle name="표준 17 2 2 9 2 3" xfId="16204"/>
    <cellStyle name="표준 17 2 2 9 3" xfId="6004"/>
    <cellStyle name="표준 17 2 2 9 3 2" xfId="10340"/>
    <cellStyle name="표준 17 2 2 9 3 2 2" xfId="22581"/>
    <cellStyle name="표준 17 2 2 9 3 3" xfId="18244"/>
    <cellStyle name="표준 17 2 2 9 4" xfId="10338"/>
    <cellStyle name="표준 17 2 2 9 4 2" xfId="22579"/>
    <cellStyle name="표준 17 2 2 9 5" xfId="13844"/>
    <cellStyle name="표준 17 2 3" xfId="789"/>
    <cellStyle name="표준 17 2 3 10" xfId="3965"/>
    <cellStyle name="표준 17 2 3 10 2" xfId="10342"/>
    <cellStyle name="표준 17 2 3 10 2 2" xfId="22583"/>
    <cellStyle name="표준 17 2 3 10 3" xfId="16205"/>
    <cellStyle name="표준 17 2 3 11" xfId="6005"/>
    <cellStyle name="표준 17 2 3 11 2" xfId="10343"/>
    <cellStyle name="표준 17 2 3 11 2 2" xfId="22584"/>
    <cellStyle name="표준 17 2 3 11 3" xfId="18245"/>
    <cellStyle name="표준 17 2 3 12" xfId="10341"/>
    <cellStyle name="표준 17 2 3 12 2" xfId="22582"/>
    <cellStyle name="표준 17 2 3 13" xfId="13034"/>
    <cellStyle name="표준 17 2 3 2" xfId="817"/>
    <cellStyle name="표준 17 2 3 2 10" xfId="6006"/>
    <cellStyle name="표준 17 2 3 2 10 2" xfId="10345"/>
    <cellStyle name="표준 17 2 3 2 10 2 2" xfId="22586"/>
    <cellStyle name="표준 17 2 3 2 10 3" xfId="18246"/>
    <cellStyle name="표준 17 2 3 2 11" xfId="10344"/>
    <cellStyle name="표준 17 2 3 2 11 2" xfId="22585"/>
    <cellStyle name="표준 17 2 3 2 12" xfId="13059"/>
    <cellStyle name="표준 17 2 3 2 2" xfId="867"/>
    <cellStyle name="표준 17 2 3 2 2 10" xfId="10346"/>
    <cellStyle name="표준 17 2 3 2 2 10 2" xfId="22587"/>
    <cellStyle name="표준 17 2 3 2 2 11" xfId="13109"/>
    <cellStyle name="표준 17 2 3 2 2 2" xfId="969"/>
    <cellStyle name="표준 17 2 3 2 2 2 2" xfId="1379"/>
    <cellStyle name="표준 17 2 3 2 2 2 2 2" xfId="2603"/>
    <cellStyle name="표준 17 2 3 2 2 2 2 2 2" xfId="3970"/>
    <cellStyle name="표준 17 2 3 2 2 2 2 2 2 2" xfId="10350"/>
    <cellStyle name="표준 17 2 3 2 2 2 2 2 2 2 2" xfId="22591"/>
    <cellStyle name="표준 17 2 3 2 2 2 2 2 2 3" xfId="16210"/>
    <cellStyle name="표준 17 2 3 2 2 2 2 2 3" xfId="6010"/>
    <cellStyle name="표준 17 2 3 2 2 2 2 2 3 2" xfId="10351"/>
    <cellStyle name="표준 17 2 3 2 2 2 2 2 3 2 2" xfId="22592"/>
    <cellStyle name="표준 17 2 3 2 2 2 2 2 3 3" xfId="18250"/>
    <cellStyle name="표준 17 2 3 2 2 2 2 2 4" xfId="10349"/>
    <cellStyle name="표준 17 2 3 2 2 2 2 2 4 2" xfId="22590"/>
    <cellStyle name="표준 17 2 3 2 2 2 2 2 5" xfId="14843"/>
    <cellStyle name="표준 17 2 3 2 2 2 2 3" xfId="3969"/>
    <cellStyle name="표준 17 2 3 2 2 2 2 3 2" xfId="10352"/>
    <cellStyle name="표준 17 2 3 2 2 2 2 3 2 2" xfId="22593"/>
    <cellStyle name="표준 17 2 3 2 2 2 2 3 3" xfId="16209"/>
    <cellStyle name="표준 17 2 3 2 2 2 2 4" xfId="6009"/>
    <cellStyle name="표준 17 2 3 2 2 2 2 4 2" xfId="10353"/>
    <cellStyle name="표준 17 2 3 2 2 2 2 4 2 2" xfId="22594"/>
    <cellStyle name="표준 17 2 3 2 2 2 2 4 3" xfId="18249"/>
    <cellStyle name="표준 17 2 3 2 2 2 2 5" xfId="10348"/>
    <cellStyle name="표준 17 2 3 2 2 2 2 5 2" xfId="22589"/>
    <cellStyle name="표준 17 2 3 2 2 2 2 6" xfId="13619"/>
    <cellStyle name="표준 17 2 3 2 2 2 3" xfId="1787"/>
    <cellStyle name="표준 17 2 3 2 2 2 3 2" xfId="3971"/>
    <cellStyle name="표준 17 2 3 2 2 2 3 2 2" xfId="10355"/>
    <cellStyle name="표준 17 2 3 2 2 2 3 2 2 2" xfId="22596"/>
    <cellStyle name="표준 17 2 3 2 2 2 3 2 3" xfId="16211"/>
    <cellStyle name="표준 17 2 3 2 2 2 3 3" xfId="6011"/>
    <cellStyle name="표준 17 2 3 2 2 2 3 3 2" xfId="10356"/>
    <cellStyle name="표준 17 2 3 2 2 2 3 3 2 2" xfId="22597"/>
    <cellStyle name="표준 17 2 3 2 2 2 3 3 3" xfId="18251"/>
    <cellStyle name="표준 17 2 3 2 2 2 3 4" xfId="10354"/>
    <cellStyle name="표준 17 2 3 2 2 2 3 4 2" xfId="22595"/>
    <cellStyle name="표준 17 2 3 2 2 2 3 5" xfId="14027"/>
    <cellStyle name="표준 17 2 3 2 2 2 4" xfId="2195"/>
    <cellStyle name="표준 17 2 3 2 2 2 4 2" xfId="3972"/>
    <cellStyle name="표준 17 2 3 2 2 2 4 2 2" xfId="10358"/>
    <cellStyle name="표준 17 2 3 2 2 2 4 2 2 2" xfId="22599"/>
    <cellStyle name="표준 17 2 3 2 2 2 4 2 3" xfId="16212"/>
    <cellStyle name="표준 17 2 3 2 2 2 4 3" xfId="6012"/>
    <cellStyle name="표준 17 2 3 2 2 2 4 3 2" xfId="10359"/>
    <cellStyle name="표준 17 2 3 2 2 2 4 3 2 2" xfId="22600"/>
    <cellStyle name="표준 17 2 3 2 2 2 4 3 3" xfId="18252"/>
    <cellStyle name="표준 17 2 3 2 2 2 4 4" xfId="10357"/>
    <cellStyle name="표준 17 2 3 2 2 2 4 4 2" xfId="22598"/>
    <cellStyle name="표준 17 2 3 2 2 2 4 5" xfId="14435"/>
    <cellStyle name="표준 17 2 3 2 2 2 5" xfId="3968"/>
    <cellStyle name="표준 17 2 3 2 2 2 5 2" xfId="10360"/>
    <cellStyle name="표준 17 2 3 2 2 2 5 2 2" xfId="22601"/>
    <cellStyle name="표준 17 2 3 2 2 2 5 3" xfId="16208"/>
    <cellStyle name="표준 17 2 3 2 2 2 6" xfId="6008"/>
    <cellStyle name="표준 17 2 3 2 2 2 6 2" xfId="10361"/>
    <cellStyle name="표준 17 2 3 2 2 2 6 2 2" xfId="22602"/>
    <cellStyle name="표준 17 2 3 2 2 2 6 3" xfId="18248"/>
    <cellStyle name="표준 17 2 3 2 2 2 7" xfId="10347"/>
    <cellStyle name="표준 17 2 3 2 2 2 7 2" xfId="22588"/>
    <cellStyle name="표준 17 2 3 2 2 2 8" xfId="13211"/>
    <cellStyle name="표준 17 2 3 2 2 3" xfId="1071"/>
    <cellStyle name="표준 17 2 3 2 2 3 2" xfId="1481"/>
    <cellStyle name="표준 17 2 3 2 2 3 2 2" xfId="2705"/>
    <cellStyle name="표준 17 2 3 2 2 3 2 2 2" xfId="3975"/>
    <cellStyle name="표준 17 2 3 2 2 3 2 2 2 2" xfId="10365"/>
    <cellStyle name="표준 17 2 3 2 2 3 2 2 2 2 2" xfId="22606"/>
    <cellStyle name="표준 17 2 3 2 2 3 2 2 2 3" xfId="16215"/>
    <cellStyle name="표준 17 2 3 2 2 3 2 2 3" xfId="6015"/>
    <cellStyle name="표준 17 2 3 2 2 3 2 2 3 2" xfId="10366"/>
    <cellStyle name="표준 17 2 3 2 2 3 2 2 3 2 2" xfId="22607"/>
    <cellStyle name="표준 17 2 3 2 2 3 2 2 3 3" xfId="18255"/>
    <cellStyle name="표준 17 2 3 2 2 3 2 2 4" xfId="10364"/>
    <cellStyle name="표준 17 2 3 2 2 3 2 2 4 2" xfId="22605"/>
    <cellStyle name="표준 17 2 3 2 2 3 2 2 5" xfId="14945"/>
    <cellStyle name="표준 17 2 3 2 2 3 2 3" xfId="3974"/>
    <cellStyle name="표준 17 2 3 2 2 3 2 3 2" xfId="10367"/>
    <cellStyle name="표준 17 2 3 2 2 3 2 3 2 2" xfId="22608"/>
    <cellStyle name="표준 17 2 3 2 2 3 2 3 3" xfId="16214"/>
    <cellStyle name="표준 17 2 3 2 2 3 2 4" xfId="6014"/>
    <cellStyle name="표준 17 2 3 2 2 3 2 4 2" xfId="10368"/>
    <cellStyle name="표준 17 2 3 2 2 3 2 4 2 2" xfId="22609"/>
    <cellStyle name="표준 17 2 3 2 2 3 2 4 3" xfId="18254"/>
    <cellStyle name="표준 17 2 3 2 2 3 2 5" xfId="10363"/>
    <cellStyle name="표준 17 2 3 2 2 3 2 5 2" xfId="22604"/>
    <cellStyle name="표준 17 2 3 2 2 3 2 6" xfId="13721"/>
    <cellStyle name="표준 17 2 3 2 2 3 3" xfId="1889"/>
    <cellStyle name="표준 17 2 3 2 2 3 3 2" xfId="3976"/>
    <cellStyle name="표준 17 2 3 2 2 3 3 2 2" xfId="10370"/>
    <cellStyle name="표준 17 2 3 2 2 3 3 2 2 2" xfId="22611"/>
    <cellStyle name="표준 17 2 3 2 2 3 3 2 3" xfId="16216"/>
    <cellStyle name="표준 17 2 3 2 2 3 3 3" xfId="6016"/>
    <cellStyle name="표준 17 2 3 2 2 3 3 3 2" xfId="10371"/>
    <cellStyle name="표준 17 2 3 2 2 3 3 3 2 2" xfId="22612"/>
    <cellStyle name="표준 17 2 3 2 2 3 3 3 3" xfId="18256"/>
    <cellStyle name="표준 17 2 3 2 2 3 3 4" xfId="10369"/>
    <cellStyle name="표준 17 2 3 2 2 3 3 4 2" xfId="22610"/>
    <cellStyle name="표준 17 2 3 2 2 3 3 5" xfId="14129"/>
    <cellStyle name="표준 17 2 3 2 2 3 4" xfId="2297"/>
    <cellStyle name="표준 17 2 3 2 2 3 4 2" xfId="3977"/>
    <cellStyle name="표준 17 2 3 2 2 3 4 2 2" xfId="10373"/>
    <cellStyle name="표준 17 2 3 2 2 3 4 2 2 2" xfId="22614"/>
    <cellStyle name="표준 17 2 3 2 2 3 4 2 3" xfId="16217"/>
    <cellStyle name="표준 17 2 3 2 2 3 4 3" xfId="6017"/>
    <cellStyle name="표준 17 2 3 2 2 3 4 3 2" xfId="10374"/>
    <cellStyle name="표준 17 2 3 2 2 3 4 3 2 2" xfId="22615"/>
    <cellStyle name="표준 17 2 3 2 2 3 4 3 3" xfId="18257"/>
    <cellStyle name="표준 17 2 3 2 2 3 4 4" xfId="10372"/>
    <cellStyle name="표준 17 2 3 2 2 3 4 4 2" xfId="22613"/>
    <cellStyle name="표준 17 2 3 2 2 3 4 5" xfId="14537"/>
    <cellStyle name="표준 17 2 3 2 2 3 5" xfId="3973"/>
    <cellStyle name="표준 17 2 3 2 2 3 5 2" xfId="10375"/>
    <cellStyle name="표준 17 2 3 2 2 3 5 2 2" xfId="22616"/>
    <cellStyle name="표준 17 2 3 2 2 3 5 3" xfId="16213"/>
    <cellStyle name="표준 17 2 3 2 2 3 6" xfId="6013"/>
    <cellStyle name="표준 17 2 3 2 2 3 6 2" xfId="10376"/>
    <cellStyle name="표준 17 2 3 2 2 3 6 2 2" xfId="22617"/>
    <cellStyle name="표준 17 2 3 2 2 3 6 3" xfId="18253"/>
    <cellStyle name="표준 17 2 3 2 2 3 7" xfId="10362"/>
    <cellStyle name="표준 17 2 3 2 2 3 7 2" xfId="22603"/>
    <cellStyle name="표준 17 2 3 2 2 3 8" xfId="13313"/>
    <cellStyle name="표준 17 2 3 2 2 4" xfId="1174"/>
    <cellStyle name="표준 17 2 3 2 2 4 2" xfId="1583"/>
    <cellStyle name="표준 17 2 3 2 2 4 2 2" xfId="2807"/>
    <cellStyle name="표준 17 2 3 2 2 4 2 2 2" xfId="3980"/>
    <cellStyle name="표준 17 2 3 2 2 4 2 2 2 2" xfId="10380"/>
    <cellStyle name="표준 17 2 3 2 2 4 2 2 2 2 2" xfId="22621"/>
    <cellStyle name="표준 17 2 3 2 2 4 2 2 2 3" xfId="16220"/>
    <cellStyle name="표준 17 2 3 2 2 4 2 2 3" xfId="6020"/>
    <cellStyle name="표준 17 2 3 2 2 4 2 2 3 2" xfId="10381"/>
    <cellStyle name="표준 17 2 3 2 2 4 2 2 3 2 2" xfId="22622"/>
    <cellStyle name="표준 17 2 3 2 2 4 2 2 3 3" xfId="18260"/>
    <cellStyle name="표준 17 2 3 2 2 4 2 2 4" xfId="10379"/>
    <cellStyle name="표준 17 2 3 2 2 4 2 2 4 2" xfId="22620"/>
    <cellStyle name="표준 17 2 3 2 2 4 2 2 5" xfId="15047"/>
    <cellStyle name="표준 17 2 3 2 2 4 2 3" xfId="3979"/>
    <cellStyle name="표준 17 2 3 2 2 4 2 3 2" xfId="10382"/>
    <cellStyle name="표준 17 2 3 2 2 4 2 3 2 2" xfId="22623"/>
    <cellStyle name="표준 17 2 3 2 2 4 2 3 3" xfId="16219"/>
    <cellStyle name="표준 17 2 3 2 2 4 2 4" xfId="6019"/>
    <cellStyle name="표준 17 2 3 2 2 4 2 4 2" xfId="10383"/>
    <cellStyle name="표준 17 2 3 2 2 4 2 4 2 2" xfId="22624"/>
    <cellStyle name="표준 17 2 3 2 2 4 2 4 3" xfId="18259"/>
    <cellStyle name="표준 17 2 3 2 2 4 2 5" xfId="10378"/>
    <cellStyle name="표준 17 2 3 2 2 4 2 5 2" xfId="22619"/>
    <cellStyle name="표준 17 2 3 2 2 4 2 6" xfId="13823"/>
    <cellStyle name="표준 17 2 3 2 2 4 3" xfId="1991"/>
    <cellStyle name="표준 17 2 3 2 2 4 3 2" xfId="3981"/>
    <cellStyle name="표준 17 2 3 2 2 4 3 2 2" xfId="10385"/>
    <cellStyle name="표준 17 2 3 2 2 4 3 2 2 2" xfId="22626"/>
    <cellStyle name="표준 17 2 3 2 2 4 3 2 3" xfId="16221"/>
    <cellStyle name="표준 17 2 3 2 2 4 3 3" xfId="6021"/>
    <cellStyle name="표준 17 2 3 2 2 4 3 3 2" xfId="10386"/>
    <cellStyle name="표준 17 2 3 2 2 4 3 3 2 2" xfId="22627"/>
    <cellStyle name="표준 17 2 3 2 2 4 3 3 3" xfId="18261"/>
    <cellStyle name="표준 17 2 3 2 2 4 3 4" xfId="10384"/>
    <cellStyle name="표준 17 2 3 2 2 4 3 4 2" xfId="22625"/>
    <cellStyle name="표준 17 2 3 2 2 4 3 5" xfId="14231"/>
    <cellStyle name="표준 17 2 3 2 2 4 4" xfId="2399"/>
    <cellStyle name="표준 17 2 3 2 2 4 4 2" xfId="3982"/>
    <cellStyle name="표준 17 2 3 2 2 4 4 2 2" xfId="10388"/>
    <cellStyle name="표준 17 2 3 2 2 4 4 2 2 2" xfId="22629"/>
    <cellStyle name="표준 17 2 3 2 2 4 4 2 3" xfId="16222"/>
    <cellStyle name="표준 17 2 3 2 2 4 4 3" xfId="6022"/>
    <cellStyle name="표준 17 2 3 2 2 4 4 3 2" xfId="10389"/>
    <cellStyle name="표준 17 2 3 2 2 4 4 3 2 2" xfId="22630"/>
    <cellStyle name="표준 17 2 3 2 2 4 4 3 3" xfId="18262"/>
    <cellStyle name="표준 17 2 3 2 2 4 4 4" xfId="10387"/>
    <cellStyle name="표준 17 2 3 2 2 4 4 4 2" xfId="22628"/>
    <cellStyle name="표준 17 2 3 2 2 4 4 5" xfId="14639"/>
    <cellStyle name="표준 17 2 3 2 2 4 5" xfId="3978"/>
    <cellStyle name="표준 17 2 3 2 2 4 5 2" xfId="10390"/>
    <cellStyle name="표준 17 2 3 2 2 4 5 2 2" xfId="22631"/>
    <cellStyle name="표준 17 2 3 2 2 4 5 3" xfId="16218"/>
    <cellStyle name="표준 17 2 3 2 2 4 6" xfId="6018"/>
    <cellStyle name="표준 17 2 3 2 2 4 6 2" xfId="10391"/>
    <cellStyle name="표준 17 2 3 2 2 4 6 2 2" xfId="22632"/>
    <cellStyle name="표준 17 2 3 2 2 4 6 3" xfId="18258"/>
    <cellStyle name="표준 17 2 3 2 2 4 7" xfId="10377"/>
    <cellStyle name="표준 17 2 3 2 2 4 7 2" xfId="22618"/>
    <cellStyle name="표준 17 2 3 2 2 4 8" xfId="13415"/>
    <cellStyle name="표준 17 2 3 2 2 5" xfId="1277"/>
    <cellStyle name="표준 17 2 3 2 2 5 2" xfId="2501"/>
    <cellStyle name="표준 17 2 3 2 2 5 2 2" xfId="3984"/>
    <cellStyle name="표준 17 2 3 2 2 5 2 2 2" xfId="10394"/>
    <cellStyle name="표준 17 2 3 2 2 5 2 2 2 2" xfId="22635"/>
    <cellStyle name="표준 17 2 3 2 2 5 2 2 3" xfId="16224"/>
    <cellStyle name="표준 17 2 3 2 2 5 2 3" xfId="6024"/>
    <cellStyle name="표준 17 2 3 2 2 5 2 3 2" xfId="10395"/>
    <cellStyle name="표준 17 2 3 2 2 5 2 3 2 2" xfId="22636"/>
    <cellStyle name="표준 17 2 3 2 2 5 2 3 3" xfId="18264"/>
    <cellStyle name="표준 17 2 3 2 2 5 2 4" xfId="10393"/>
    <cellStyle name="표준 17 2 3 2 2 5 2 4 2" xfId="22634"/>
    <cellStyle name="표준 17 2 3 2 2 5 2 5" xfId="14741"/>
    <cellStyle name="표준 17 2 3 2 2 5 3" xfId="3983"/>
    <cellStyle name="표준 17 2 3 2 2 5 3 2" xfId="10396"/>
    <cellStyle name="표준 17 2 3 2 2 5 3 2 2" xfId="22637"/>
    <cellStyle name="표준 17 2 3 2 2 5 3 3" xfId="16223"/>
    <cellStyle name="표준 17 2 3 2 2 5 4" xfId="6023"/>
    <cellStyle name="표준 17 2 3 2 2 5 4 2" xfId="10397"/>
    <cellStyle name="표준 17 2 3 2 2 5 4 2 2" xfId="22638"/>
    <cellStyle name="표준 17 2 3 2 2 5 4 3" xfId="18263"/>
    <cellStyle name="표준 17 2 3 2 2 5 5" xfId="10392"/>
    <cellStyle name="표준 17 2 3 2 2 5 5 2" xfId="22633"/>
    <cellStyle name="표준 17 2 3 2 2 5 6" xfId="13517"/>
    <cellStyle name="표준 17 2 3 2 2 6" xfId="1685"/>
    <cellStyle name="표준 17 2 3 2 2 6 2" xfId="3985"/>
    <cellStyle name="표준 17 2 3 2 2 6 2 2" xfId="10399"/>
    <cellStyle name="표준 17 2 3 2 2 6 2 2 2" xfId="22640"/>
    <cellStyle name="표준 17 2 3 2 2 6 2 3" xfId="16225"/>
    <cellStyle name="표준 17 2 3 2 2 6 3" xfId="6025"/>
    <cellStyle name="표준 17 2 3 2 2 6 3 2" xfId="10400"/>
    <cellStyle name="표준 17 2 3 2 2 6 3 2 2" xfId="22641"/>
    <cellStyle name="표준 17 2 3 2 2 6 3 3" xfId="18265"/>
    <cellStyle name="표준 17 2 3 2 2 6 4" xfId="10398"/>
    <cellStyle name="표준 17 2 3 2 2 6 4 2" xfId="22639"/>
    <cellStyle name="표준 17 2 3 2 2 6 5" xfId="13925"/>
    <cellStyle name="표준 17 2 3 2 2 7" xfId="2093"/>
    <cellStyle name="표준 17 2 3 2 2 7 2" xfId="3986"/>
    <cellStyle name="표준 17 2 3 2 2 7 2 2" xfId="10402"/>
    <cellStyle name="표준 17 2 3 2 2 7 2 2 2" xfId="22643"/>
    <cellStyle name="표준 17 2 3 2 2 7 2 3" xfId="16226"/>
    <cellStyle name="표준 17 2 3 2 2 7 3" xfId="6026"/>
    <cellStyle name="표준 17 2 3 2 2 7 3 2" xfId="10403"/>
    <cellStyle name="표준 17 2 3 2 2 7 3 2 2" xfId="22644"/>
    <cellStyle name="표준 17 2 3 2 2 7 3 3" xfId="18266"/>
    <cellStyle name="표준 17 2 3 2 2 7 4" xfId="10401"/>
    <cellStyle name="표준 17 2 3 2 2 7 4 2" xfId="22642"/>
    <cellStyle name="표준 17 2 3 2 2 7 5" xfId="14333"/>
    <cellStyle name="표준 17 2 3 2 2 8" xfId="3967"/>
    <cellStyle name="표준 17 2 3 2 2 8 2" xfId="10404"/>
    <cellStyle name="표준 17 2 3 2 2 8 2 2" xfId="22645"/>
    <cellStyle name="표준 17 2 3 2 2 8 3" xfId="16207"/>
    <cellStyle name="표준 17 2 3 2 2 9" xfId="6007"/>
    <cellStyle name="표준 17 2 3 2 2 9 2" xfId="10405"/>
    <cellStyle name="표준 17 2 3 2 2 9 2 2" xfId="22646"/>
    <cellStyle name="표준 17 2 3 2 2 9 3" xfId="18247"/>
    <cellStyle name="표준 17 2 3 2 3" xfId="919"/>
    <cellStyle name="표준 17 2 3 2 3 2" xfId="1329"/>
    <cellStyle name="표준 17 2 3 2 3 2 2" xfId="2553"/>
    <cellStyle name="표준 17 2 3 2 3 2 2 2" xfId="3989"/>
    <cellStyle name="표준 17 2 3 2 3 2 2 2 2" xfId="10409"/>
    <cellStyle name="표준 17 2 3 2 3 2 2 2 2 2" xfId="22650"/>
    <cellStyle name="표준 17 2 3 2 3 2 2 2 3" xfId="16229"/>
    <cellStyle name="표준 17 2 3 2 3 2 2 3" xfId="6029"/>
    <cellStyle name="표준 17 2 3 2 3 2 2 3 2" xfId="10410"/>
    <cellStyle name="표준 17 2 3 2 3 2 2 3 2 2" xfId="22651"/>
    <cellStyle name="표준 17 2 3 2 3 2 2 3 3" xfId="18269"/>
    <cellStyle name="표준 17 2 3 2 3 2 2 4" xfId="10408"/>
    <cellStyle name="표준 17 2 3 2 3 2 2 4 2" xfId="22649"/>
    <cellStyle name="표준 17 2 3 2 3 2 2 5" xfId="14793"/>
    <cellStyle name="표준 17 2 3 2 3 2 3" xfId="3988"/>
    <cellStyle name="표준 17 2 3 2 3 2 3 2" xfId="10411"/>
    <cellStyle name="표준 17 2 3 2 3 2 3 2 2" xfId="22652"/>
    <cellStyle name="표준 17 2 3 2 3 2 3 3" xfId="16228"/>
    <cellStyle name="표준 17 2 3 2 3 2 4" xfId="6028"/>
    <cellStyle name="표준 17 2 3 2 3 2 4 2" xfId="10412"/>
    <cellStyle name="표준 17 2 3 2 3 2 4 2 2" xfId="22653"/>
    <cellStyle name="표준 17 2 3 2 3 2 4 3" xfId="18268"/>
    <cellStyle name="표준 17 2 3 2 3 2 5" xfId="10407"/>
    <cellStyle name="표준 17 2 3 2 3 2 5 2" xfId="22648"/>
    <cellStyle name="표준 17 2 3 2 3 2 6" xfId="13569"/>
    <cellStyle name="표준 17 2 3 2 3 3" xfId="1737"/>
    <cellStyle name="표준 17 2 3 2 3 3 2" xfId="3990"/>
    <cellStyle name="표준 17 2 3 2 3 3 2 2" xfId="10414"/>
    <cellStyle name="표준 17 2 3 2 3 3 2 2 2" xfId="22655"/>
    <cellStyle name="표준 17 2 3 2 3 3 2 3" xfId="16230"/>
    <cellStyle name="표준 17 2 3 2 3 3 3" xfId="6030"/>
    <cellStyle name="표준 17 2 3 2 3 3 3 2" xfId="10415"/>
    <cellStyle name="표준 17 2 3 2 3 3 3 2 2" xfId="22656"/>
    <cellStyle name="표준 17 2 3 2 3 3 3 3" xfId="18270"/>
    <cellStyle name="표준 17 2 3 2 3 3 4" xfId="10413"/>
    <cellStyle name="표준 17 2 3 2 3 3 4 2" xfId="22654"/>
    <cellStyle name="표준 17 2 3 2 3 3 5" xfId="13977"/>
    <cellStyle name="표준 17 2 3 2 3 4" xfId="2145"/>
    <cellStyle name="표준 17 2 3 2 3 4 2" xfId="3991"/>
    <cellStyle name="표준 17 2 3 2 3 4 2 2" xfId="10417"/>
    <cellStyle name="표준 17 2 3 2 3 4 2 2 2" xfId="22658"/>
    <cellStyle name="표준 17 2 3 2 3 4 2 3" xfId="16231"/>
    <cellStyle name="표준 17 2 3 2 3 4 3" xfId="6031"/>
    <cellStyle name="표준 17 2 3 2 3 4 3 2" xfId="10418"/>
    <cellStyle name="표준 17 2 3 2 3 4 3 2 2" xfId="22659"/>
    <cellStyle name="표준 17 2 3 2 3 4 3 3" xfId="18271"/>
    <cellStyle name="표준 17 2 3 2 3 4 4" xfId="10416"/>
    <cellStyle name="표준 17 2 3 2 3 4 4 2" xfId="22657"/>
    <cellStyle name="표준 17 2 3 2 3 4 5" xfId="14385"/>
    <cellStyle name="표준 17 2 3 2 3 5" xfId="3987"/>
    <cellStyle name="표준 17 2 3 2 3 5 2" xfId="10419"/>
    <cellStyle name="표준 17 2 3 2 3 5 2 2" xfId="22660"/>
    <cellStyle name="표준 17 2 3 2 3 5 3" xfId="16227"/>
    <cellStyle name="표준 17 2 3 2 3 6" xfId="6027"/>
    <cellStyle name="표준 17 2 3 2 3 6 2" xfId="10420"/>
    <cellStyle name="표준 17 2 3 2 3 6 2 2" xfId="22661"/>
    <cellStyle name="표준 17 2 3 2 3 6 3" xfId="18267"/>
    <cellStyle name="표준 17 2 3 2 3 7" xfId="10406"/>
    <cellStyle name="표준 17 2 3 2 3 7 2" xfId="22647"/>
    <cellStyle name="표준 17 2 3 2 3 8" xfId="13161"/>
    <cellStyle name="표준 17 2 3 2 4" xfId="1021"/>
    <cellStyle name="표준 17 2 3 2 4 2" xfId="1431"/>
    <cellStyle name="표준 17 2 3 2 4 2 2" xfId="2655"/>
    <cellStyle name="표준 17 2 3 2 4 2 2 2" xfId="3994"/>
    <cellStyle name="표준 17 2 3 2 4 2 2 2 2" xfId="10424"/>
    <cellStyle name="표준 17 2 3 2 4 2 2 2 2 2" xfId="22665"/>
    <cellStyle name="표준 17 2 3 2 4 2 2 2 3" xfId="16234"/>
    <cellStyle name="표준 17 2 3 2 4 2 2 3" xfId="6034"/>
    <cellStyle name="표준 17 2 3 2 4 2 2 3 2" xfId="10425"/>
    <cellStyle name="표준 17 2 3 2 4 2 2 3 2 2" xfId="22666"/>
    <cellStyle name="표준 17 2 3 2 4 2 2 3 3" xfId="18274"/>
    <cellStyle name="표준 17 2 3 2 4 2 2 4" xfId="10423"/>
    <cellStyle name="표준 17 2 3 2 4 2 2 4 2" xfId="22664"/>
    <cellStyle name="표준 17 2 3 2 4 2 2 5" xfId="14895"/>
    <cellStyle name="표준 17 2 3 2 4 2 3" xfId="3993"/>
    <cellStyle name="표준 17 2 3 2 4 2 3 2" xfId="10426"/>
    <cellStyle name="표준 17 2 3 2 4 2 3 2 2" xfId="22667"/>
    <cellStyle name="표준 17 2 3 2 4 2 3 3" xfId="16233"/>
    <cellStyle name="표준 17 2 3 2 4 2 4" xfId="6033"/>
    <cellStyle name="표준 17 2 3 2 4 2 4 2" xfId="10427"/>
    <cellStyle name="표준 17 2 3 2 4 2 4 2 2" xfId="22668"/>
    <cellStyle name="표준 17 2 3 2 4 2 4 3" xfId="18273"/>
    <cellStyle name="표준 17 2 3 2 4 2 5" xfId="10422"/>
    <cellStyle name="표준 17 2 3 2 4 2 5 2" xfId="22663"/>
    <cellStyle name="표준 17 2 3 2 4 2 6" xfId="13671"/>
    <cellStyle name="표준 17 2 3 2 4 3" xfId="1839"/>
    <cellStyle name="표준 17 2 3 2 4 3 2" xfId="3995"/>
    <cellStyle name="표준 17 2 3 2 4 3 2 2" xfId="10429"/>
    <cellStyle name="표준 17 2 3 2 4 3 2 2 2" xfId="22670"/>
    <cellStyle name="표준 17 2 3 2 4 3 2 3" xfId="16235"/>
    <cellStyle name="표준 17 2 3 2 4 3 3" xfId="6035"/>
    <cellStyle name="표준 17 2 3 2 4 3 3 2" xfId="10430"/>
    <cellStyle name="표준 17 2 3 2 4 3 3 2 2" xfId="22671"/>
    <cellStyle name="표준 17 2 3 2 4 3 3 3" xfId="18275"/>
    <cellStyle name="표준 17 2 3 2 4 3 4" xfId="10428"/>
    <cellStyle name="표준 17 2 3 2 4 3 4 2" xfId="22669"/>
    <cellStyle name="표준 17 2 3 2 4 3 5" xfId="14079"/>
    <cellStyle name="표준 17 2 3 2 4 4" xfId="2247"/>
    <cellStyle name="표준 17 2 3 2 4 4 2" xfId="3996"/>
    <cellStyle name="표준 17 2 3 2 4 4 2 2" xfId="10432"/>
    <cellStyle name="표준 17 2 3 2 4 4 2 2 2" xfId="22673"/>
    <cellStyle name="표준 17 2 3 2 4 4 2 3" xfId="16236"/>
    <cellStyle name="표준 17 2 3 2 4 4 3" xfId="6036"/>
    <cellStyle name="표준 17 2 3 2 4 4 3 2" xfId="10433"/>
    <cellStyle name="표준 17 2 3 2 4 4 3 2 2" xfId="22674"/>
    <cellStyle name="표준 17 2 3 2 4 4 3 3" xfId="18276"/>
    <cellStyle name="표준 17 2 3 2 4 4 4" xfId="10431"/>
    <cellStyle name="표준 17 2 3 2 4 4 4 2" xfId="22672"/>
    <cellStyle name="표준 17 2 3 2 4 4 5" xfId="14487"/>
    <cellStyle name="표준 17 2 3 2 4 5" xfId="3992"/>
    <cellStyle name="표준 17 2 3 2 4 5 2" xfId="10434"/>
    <cellStyle name="표준 17 2 3 2 4 5 2 2" xfId="22675"/>
    <cellStyle name="표준 17 2 3 2 4 5 3" xfId="16232"/>
    <cellStyle name="표준 17 2 3 2 4 6" xfId="6032"/>
    <cellStyle name="표준 17 2 3 2 4 6 2" xfId="10435"/>
    <cellStyle name="표준 17 2 3 2 4 6 2 2" xfId="22676"/>
    <cellStyle name="표준 17 2 3 2 4 6 3" xfId="18272"/>
    <cellStyle name="표준 17 2 3 2 4 7" xfId="10421"/>
    <cellStyle name="표준 17 2 3 2 4 7 2" xfId="22662"/>
    <cellStyle name="표준 17 2 3 2 4 8" xfId="13263"/>
    <cellStyle name="표준 17 2 3 2 5" xfId="1124"/>
    <cellStyle name="표준 17 2 3 2 5 2" xfId="1533"/>
    <cellStyle name="표준 17 2 3 2 5 2 2" xfId="2757"/>
    <cellStyle name="표준 17 2 3 2 5 2 2 2" xfId="3999"/>
    <cellStyle name="표준 17 2 3 2 5 2 2 2 2" xfId="10439"/>
    <cellStyle name="표준 17 2 3 2 5 2 2 2 2 2" xfId="22680"/>
    <cellStyle name="표준 17 2 3 2 5 2 2 2 3" xfId="16239"/>
    <cellStyle name="표준 17 2 3 2 5 2 2 3" xfId="6039"/>
    <cellStyle name="표준 17 2 3 2 5 2 2 3 2" xfId="10440"/>
    <cellStyle name="표준 17 2 3 2 5 2 2 3 2 2" xfId="22681"/>
    <cellStyle name="표준 17 2 3 2 5 2 2 3 3" xfId="18279"/>
    <cellStyle name="표준 17 2 3 2 5 2 2 4" xfId="10438"/>
    <cellStyle name="표준 17 2 3 2 5 2 2 4 2" xfId="22679"/>
    <cellStyle name="표준 17 2 3 2 5 2 2 5" xfId="14997"/>
    <cellStyle name="표준 17 2 3 2 5 2 3" xfId="3998"/>
    <cellStyle name="표준 17 2 3 2 5 2 3 2" xfId="10441"/>
    <cellStyle name="표준 17 2 3 2 5 2 3 2 2" xfId="22682"/>
    <cellStyle name="표준 17 2 3 2 5 2 3 3" xfId="16238"/>
    <cellStyle name="표준 17 2 3 2 5 2 4" xfId="6038"/>
    <cellStyle name="표준 17 2 3 2 5 2 4 2" xfId="10442"/>
    <cellStyle name="표준 17 2 3 2 5 2 4 2 2" xfId="22683"/>
    <cellStyle name="표준 17 2 3 2 5 2 4 3" xfId="18278"/>
    <cellStyle name="표준 17 2 3 2 5 2 5" xfId="10437"/>
    <cellStyle name="표준 17 2 3 2 5 2 5 2" xfId="22678"/>
    <cellStyle name="표준 17 2 3 2 5 2 6" xfId="13773"/>
    <cellStyle name="표준 17 2 3 2 5 3" xfId="1941"/>
    <cellStyle name="표준 17 2 3 2 5 3 2" xfId="4000"/>
    <cellStyle name="표준 17 2 3 2 5 3 2 2" xfId="10444"/>
    <cellStyle name="표준 17 2 3 2 5 3 2 2 2" xfId="22685"/>
    <cellStyle name="표준 17 2 3 2 5 3 2 3" xfId="16240"/>
    <cellStyle name="표준 17 2 3 2 5 3 3" xfId="6040"/>
    <cellStyle name="표준 17 2 3 2 5 3 3 2" xfId="10445"/>
    <cellStyle name="표준 17 2 3 2 5 3 3 2 2" xfId="22686"/>
    <cellStyle name="표준 17 2 3 2 5 3 3 3" xfId="18280"/>
    <cellStyle name="표준 17 2 3 2 5 3 4" xfId="10443"/>
    <cellStyle name="표준 17 2 3 2 5 3 4 2" xfId="22684"/>
    <cellStyle name="표준 17 2 3 2 5 3 5" xfId="14181"/>
    <cellStyle name="표준 17 2 3 2 5 4" xfId="2349"/>
    <cellStyle name="표준 17 2 3 2 5 4 2" xfId="4001"/>
    <cellStyle name="표준 17 2 3 2 5 4 2 2" xfId="10447"/>
    <cellStyle name="표준 17 2 3 2 5 4 2 2 2" xfId="22688"/>
    <cellStyle name="표준 17 2 3 2 5 4 2 3" xfId="16241"/>
    <cellStyle name="표준 17 2 3 2 5 4 3" xfId="6041"/>
    <cellStyle name="표준 17 2 3 2 5 4 3 2" xfId="10448"/>
    <cellStyle name="표준 17 2 3 2 5 4 3 2 2" xfId="22689"/>
    <cellStyle name="표준 17 2 3 2 5 4 3 3" xfId="18281"/>
    <cellStyle name="표준 17 2 3 2 5 4 4" xfId="10446"/>
    <cellStyle name="표준 17 2 3 2 5 4 4 2" xfId="22687"/>
    <cellStyle name="표준 17 2 3 2 5 4 5" xfId="14589"/>
    <cellStyle name="표준 17 2 3 2 5 5" xfId="3997"/>
    <cellStyle name="표준 17 2 3 2 5 5 2" xfId="10449"/>
    <cellStyle name="표준 17 2 3 2 5 5 2 2" xfId="22690"/>
    <cellStyle name="표준 17 2 3 2 5 5 3" xfId="16237"/>
    <cellStyle name="표준 17 2 3 2 5 6" xfId="6037"/>
    <cellStyle name="표준 17 2 3 2 5 6 2" xfId="10450"/>
    <cellStyle name="표준 17 2 3 2 5 6 2 2" xfId="22691"/>
    <cellStyle name="표준 17 2 3 2 5 6 3" xfId="18277"/>
    <cellStyle name="표준 17 2 3 2 5 7" xfId="10436"/>
    <cellStyle name="표준 17 2 3 2 5 7 2" xfId="22677"/>
    <cellStyle name="표준 17 2 3 2 5 8" xfId="13365"/>
    <cellStyle name="표준 17 2 3 2 6" xfId="1227"/>
    <cellStyle name="표준 17 2 3 2 6 2" xfId="2451"/>
    <cellStyle name="표준 17 2 3 2 6 2 2" xfId="4003"/>
    <cellStyle name="표준 17 2 3 2 6 2 2 2" xfId="10453"/>
    <cellStyle name="표준 17 2 3 2 6 2 2 2 2" xfId="22694"/>
    <cellStyle name="표준 17 2 3 2 6 2 2 3" xfId="16243"/>
    <cellStyle name="표준 17 2 3 2 6 2 3" xfId="6043"/>
    <cellStyle name="표준 17 2 3 2 6 2 3 2" xfId="10454"/>
    <cellStyle name="표준 17 2 3 2 6 2 3 2 2" xfId="22695"/>
    <cellStyle name="표준 17 2 3 2 6 2 3 3" xfId="18283"/>
    <cellStyle name="표준 17 2 3 2 6 2 4" xfId="10452"/>
    <cellStyle name="표준 17 2 3 2 6 2 4 2" xfId="22693"/>
    <cellStyle name="표준 17 2 3 2 6 2 5" xfId="14691"/>
    <cellStyle name="표준 17 2 3 2 6 3" xfId="4002"/>
    <cellStyle name="표준 17 2 3 2 6 3 2" xfId="10455"/>
    <cellStyle name="표준 17 2 3 2 6 3 2 2" xfId="22696"/>
    <cellStyle name="표준 17 2 3 2 6 3 3" xfId="16242"/>
    <cellStyle name="표준 17 2 3 2 6 4" xfId="6042"/>
    <cellStyle name="표준 17 2 3 2 6 4 2" xfId="10456"/>
    <cellStyle name="표준 17 2 3 2 6 4 2 2" xfId="22697"/>
    <cellStyle name="표준 17 2 3 2 6 4 3" xfId="18282"/>
    <cellStyle name="표준 17 2 3 2 6 5" xfId="10451"/>
    <cellStyle name="표준 17 2 3 2 6 5 2" xfId="22692"/>
    <cellStyle name="표준 17 2 3 2 6 6" xfId="13467"/>
    <cellStyle name="표준 17 2 3 2 7" xfId="1635"/>
    <cellStyle name="표준 17 2 3 2 7 2" xfId="4004"/>
    <cellStyle name="표준 17 2 3 2 7 2 2" xfId="10458"/>
    <cellStyle name="표준 17 2 3 2 7 2 2 2" xfId="22699"/>
    <cellStyle name="표준 17 2 3 2 7 2 3" xfId="16244"/>
    <cellStyle name="표준 17 2 3 2 7 3" xfId="6044"/>
    <cellStyle name="표준 17 2 3 2 7 3 2" xfId="10459"/>
    <cellStyle name="표준 17 2 3 2 7 3 2 2" xfId="22700"/>
    <cellStyle name="표준 17 2 3 2 7 3 3" xfId="18284"/>
    <cellStyle name="표준 17 2 3 2 7 4" xfId="10457"/>
    <cellStyle name="표준 17 2 3 2 7 4 2" xfId="22698"/>
    <cellStyle name="표준 17 2 3 2 7 5" xfId="13875"/>
    <cellStyle name="표준 17 2 3 2 8" xfId="2043"/>
    <cellStyle name="표준 17 2 3 2 8 2" xfId="4005"/>
    <cellStyle name="표준 17 2 3 2 8 2 2" xfId="10461"/>
    <cellStyle name="표준 17 2 3 2 8 2 2 2" xfId="22702"/>
    <cellStyle name="표준 17 2 3 2 8 2 3" xfId="16245"/>
    <cellStyle name="표준 17 2 3 2 8 3" xfId="6045"/>
    <cellStyle name="표준 17 2 3 2 8 3 2" xfId="10462"/>
    <cellStyle name="표준 17 2 3 2 8 3 2 2" xfId="22703"/>
    <cellStyle name="표준 17 2 3 2 8 3 3" xfId="18285"/>
    <cellStyle name="표준 17 2 3 2 8 4" xfId="10460"/>
    <cellStyle name="표준 17 2 3 2 8 4 2" xfId="22701"/>
    <cellStyle name="표준 17 2 3 2 8 5" xfId="14283"/>
    <cellStyle name="표준 17 2 3 2 9" xfId="3966"/>
    <cellStyle name="표준 17 2 3 2 9 2" xfId="10463"/>
    <cellStyle name="표준 17 2 3 2 9 2 2" xfId="22704"/>
    <cellStyle name="표준 17 2 3 2 9 3" xfId="16206"/>
    <cellStyle name="표준 17 2 3 3" xfId="842"/>
    <cellStyle name="표준 17 2 3 3 10" xfId="10464"/>
    <cellStyle name="표준 17 2 3 3 10 2" xfId="22705"/>
    <cellStyle name="표준 17 2 3 3 11" xfId="13084"/>
    <cellStyle name="표준 17 2 3 3 2" xfId="944"/>
    <cellStyle name="표준 17 2 3 3 2 2" xfId="1354"/>
    <cellStyle name="표준 17 2 3 3 2 2 2" xfId="2578"/>
    <cellStyle name="표준 17 2 3 3 2 2 2 2" xfId="4009"/>
    <cellStyle name="표준 17 2 3 3 2 2 2 2 2" xfId="10468"/>
    <cellStyle name="표준 17 2 3 3 2 2 2 2 2 2" xfId="22709"/>
    <cellStyle name="표준 17 2 3 3 2 2 2 2 3" xfId="16249"/>
    <cellStyle name="표준 17 2 3 3 2 2 2 3" xfId="6049"/>
    <cellStyle name="표준 17 2 3 3 2 2 2 3 2" xfId="10469"/>
    <cellStyle name="표준 17 2 3 3 2 2 2 3 2 2" xfId="22710"/>
    <cellStyle name="표준 17 2 3 3 2 2 2 3 3" xfId="18289"/>
    <cellStyle name="표준 17 2 3 3 2 2 2 4" xfId="10467"/>
    <cellStyle name="표준 17 2 3 3 2 2 2 4 2" xfId="22708"/>
    <cellStyle name="표준 17 2 3 3 2 2 2 5" xfId="14818"/>
    <cellStyle name="표준 17 2 3 3 2 2 3" xfId="4008"/>
    <cellStyle name="표준 17 2 3 3 2 2 3 2" xfId="10470"/>
    <cellStyle name="표준 17 2 3 3 2 2 3 2 2" xfId="22711"/>
    <cellStyle name="표준 17 2 3 3 2 2 3 3" xfId="16248"/>
    <cellStyle name="표준 17 2 3 3 2 2 4" xfId="6048"/>
    <cellStyle name="표준 17 2 3 3 2 2 4 2" xfId="10471"/>
    <cellStyle name="표준 17 2 3 3 2 2 4 2 2" xfId="22712"/>
    <cellStyle name="표준 17 2 3 3 2 2 4 3" xfId="18288"/>
    <cellStyle name="표준 17 2 3 3 2 2 5" xfId="10466"/>
    <cellStyle name="표준 17 2 3 3 2 2 5 2" xfId="22707"/>
    <cellStyle name="표준 17 2 3 3 2 2 6" xfId="13594"/>
    <cellStyle name="표준 17 2 3 3 2 3" xfId="1762"/>
    <cellStyle name="표준 17 2 3 3 2 3 2" xfId="4010"/>
    <cellStyle name="표준 17 2 3 3 2 3 2 2" xfId="10473"/>
    <cellStyle name="표준 17 2 3 3 2 3 2 2 2" xfId="22714"/>
    <cellStyle name="표준 17 2 3 3 2 3 2 3" xfId="16250"/>
    <cellStyle name="표준 17 2 3 3 2 3 3" xfId="6050"/>
    <cellStyle name="표준 17 2 3 3 2 3 3 2" xfId="10474"/>
    <cellStyle name="표준 17 2 3 3 2 3 3 2 2" xfId="22715"/>
    <cellStyle name="표준 17 2 3 3 2 3 3 3" xfId="18290"/>
    <cellStyle name="표준 17 2 3 3 2 3 4" xfId="10472"/>
    <cellStyle name="표준 17 2 3 3 2 3 4 2" xfId="22713"/>
    <cellStyle name="표준 17 2 3 3 2 3 5" xfId="14002"/>
    <cellStyle name="표준 17 2 3 3 2 4" xfId="2170"/>
    <cellStyle name="표준 17 2 3 3 2 4 2" xfId="4011"/>
    <cellStyle name="표준 17 2 3 3 2 4 2 2" xfId="10476"/>
    <cellStyle name="표준 17 2 3 3 2 4 2 2 2" xfId="22717"/>
    <cellStyle name="표준 17 2 3 3 2 4 2 3" xfId="16251"/>
    <cellStyle name="표준 17 2 3 3 2 4 3" xfId="6051"/>
    <cellStyle name="표준 17 2 3 3 2 4 3 2" xfId="10477"/>
    <cellStyle name="표준 17 2 3 3 2 4 3 2 2" xfId="22718"/>
    <cellStyle name="표준 17 2 3 3 2 4 3 3" xfId="18291"/>
    <cellStyle name="표준 17 2 3 3 2 4 4" xfId="10475"/>
    <cellStyle name="표준 17 2 3 3 2 4 4 2" xfId="22716"/>
    <cellStyle name="표준 17 2 3 3 2 4 5" xfId="14410"/>
    <cellStyle name="표준 17 2 3 3 2 5" xfId="4007"/>
    <cellStyle name="표준 17 2 3 3 2 5 2" xfId="10478"/>
    <cellStyle name="표준 17 2 3 3 2 5 2 2" xfId="22719"/>
    <cellStyle name="표준 17 2 3 3 2 5 3" xfId="16247"/>
    <cellStyle name="표준 17 2 3 3 2 6" xfId="6047"/>
    <cellStyle name="표준 17 2 3 3 2 6 2" xfId="10479"/>
    <cellStyle name="표준 17 2 3 3 2 6 2 2" xfId="22720"/>
    <cellStyle name="표준 17 2 3 3 2 6 3" xfId="18287"/>
    <cellStyle name="표준 17 2 3 3 2 7" xfId="10465"/>
    <cellStyle name="표준 17 2 3 3 2 7 2" xfId="22706"/>
    <cellStyle name="표준 17 2 3 3 2 8" xfId="13186"/>
    <cellStyle name="표준 17 2 3 3 3" xfId="1046"/>
    <cellStyle name="표준 17 2 3 3 3 2" xfId="1456"/>
    <cellStyle name="표준 17 2 3 3 3 2 2" xfId="2680"/>
    <cellStyle name="표준 17 2 3 3 3 2 2 2" xfId="4014"/>
    <cellStyle name="표준 17 2 3 3 3 2 2 2 2" xfId="10483"/>
    <cellStyle name="표준 17 2 3 3 3 2 2 2 2 2" xfId="22724"/>
    <cellStyle name="표준 17 2 3 3 3 2 2 2 3" xfId="16254"/>
    <cellStyle name="표준 17 2 3 3 3 2 2 3" xfId="6054"/>
    <cellStyle name="표준 17 2 3 3 3 2 2 3 2" xfId="10484"/>
    <cellStyle name="표준 17 2 3 3 3 2 2 3 2 2" xfId="22725"/>
    <cellStyle name="표준 17 2 3 3 3 2 2 3 3" xfId="18294"/>
    <cellStyle name="표준 17 2 3 3 3 2 2 4" xfId="10482"/>
    <cellStyle name="표준 17 2 3 3 3 2 2 4 2" xfId="22723"/>
    <cellStyle name="표준 17 2 3 3 3 2 2 5" xfId="14920"/>
    <cellStyle name="표준 17 2 3 3 3 2 3" xfId="4013"/>
    <cellStyle name="표준 17 2 3 3 3 2 3 2" xfId="10485"/>
    <cellStyle name="표준 17 2 3 3 3 2 3 2 2" xfId="22726"/>
    <cellStyle name="표준 17 2 3 3 3 2 3 3" xfId="16253"/>
    <cellStyle name="표준 17 2 3 3 3 2 4" xfId="6053"/>
    <cellStyle name="표준 17 2 3 3 3 2 4 2" xfId="10486"/>
    <cellStyle name="표준 17 2 3 3 3 2 4 2 2" xfId="22727"/>
    <cellStyle name="표준 17 2 3 3 3 2 4 3" xfId="18293"/>
    <cellStyle name="표준 17 2 3 3 3 2 5" xfId="10481"/>
    <cellStyle name="표준 17 2 3 3 3 2 5 2" xfId="22722"/>
    <cellStyle name="표준 17 2 3 3 3 2 6" xfId="13696"/>
    <cellStyle name="표준 17 2 3 3 3 3" xfId="1864"/>
    <cellStyle name="표준 17 2 3 3 3 3 2" xfId="4015"/>
    <cellStyle name="표준 17 2 3 3 3 3 2 2" xfId="10488"/>
    <cellStyle name="표준 17 2 3 3 3 3 2 2 2" xfId="22729"/>
    <cellStyle name="표준 17 2 3 3 3 3 2 3" xfId="16255"/>
    <cellStyle name="표준 17 2 3 3 3 3 3" xfId="6055"/>
    <cellStyle name="표준 17 2 3 3 3 3 3 2" xfId="10489"/>
    <cellStyle name="표준 17 2 3 3 3 3 3 2 2" xfId="22730"/>
    <cellStyle name="표준 17 2 3 3 3 3 3 3" xfId="18295"/>
    <cellStyle name="표준 17 2 3 3 3 3 4" xfId="10487"/>
    <cellStyle name="표준 17 2 3 3 3 3 4 2" xfId="22728"/>
    <cellStyle name="표준 17 2 3 3 3 3 5" xfId="14104"/>
    <cellStyle name="표준 17 2 3 3 3 4" xfId="2272"/>
    <cellStyle name="표준 17 2 3 3 3 4 2" xfId="4016"/>
    <cellStyle name="표준 17 2 3 3 3 4 2 2" xfId="10491"/>
    <cellStyle name="표준 17 2 3 3 3 4 2 2 2" xfId="22732"/>
    <cellStyle name="표준 17 2 3 3 3 4 2 3" xfId="16256"/>
    <cellStyle name="표준 17 2 3 3 3 4 3" xfId="6056"/>
    <cellStyle name="표준 17 2 3 3 3 4 3 2" xfId="10492"/>
    <cellStyle name="표준 17 2 3 3 3 4 3 2 2" xfId="22733"/>
    <cellStyle name="표준 17 2 3 3 3 4 3 3" xfId="18296"/>
    <cellStyle name="표준 17 2 3 3 3 4 4" xfId="10490"/>
    <cellStyle name="표준 17 2 3 3 3 4 4 2" xfId="22731"/>
    <cellStyle name="표준 17 2 3 3 3 4 5" xfId="14512"/>
    <cellStyle name="표준 17 2 3 3 3 5" xfId="4012"/>
    <cellStyle name="표준 17 2 3 3 3 5 2" xfId="10493"/>
    <cellStyle name="표준 17 2 3 3 3 5 2 2" xfId="22734"/>
    <cellStyle name="표준 17 2 3 3 3 5 3" xfId="16252"/>
    <cellStyle name="표준 17 2 3 3 3 6" xfId="6052"/>
    <cellStyle name="표준 17 2 3 3 3 6 2" xfId="10494"/>
    <cellStyle name="표준 17 2 3 3 3 6 2 2" xfId="22735"/>
    <cellStyle name="표준 17 2 3 3 3 6 3" xfId="18292"/>
    <cellStyle name="표준 17 2 3 3 3 7" xfId="10480"/>
    <cellStyle name="표준 17 2 3 3 3 7 2" xfId="22721"/>
    <cellStyle name="표준 17 2 3 3 3 8" xfId="13288"/>
    <cellStyle name="표준 17 2 3 3 4" xfId="1149"/>
    <cellStyle name="표준 17 2 3 3 4 2" xfId="1558"/>
    <cellStyle name="표준 17 2 3 3 4 2 2" xfId="2782"/>
    <cellStyle name="표준 17 2 3 3 4 2 2 2" xfId="4019"/>
    <cellStyle name="표준 17 2 3 3 4 2 2 2 2" xfId="10498"/>
    <cellStyle name="표준 17 2 3 3 4 2 2 2 2 2" xfId="22739"/>
    <cellStyle name="표준 17 2 3 3 4 2 2 2 3" xfId="16259"/>
    <cellStyle name="표준 17 2 3 3 4 2 2 3" xfId="6059"/>
    <cellStyle name="표준 17 2 3 3 4 2 2 3 2" xfId="10499"/>
    <cellStyle name="표준 17 2 3 3 4 2 2 3 2 2" xfId="22740"/>
    <cellStyle name="표준 17 2 3 3 4 2 2 3 3" xfId="18299"/>
    <cellStyle name="표준 17 2 3 3 4 2 2 4" xfId="10497"/>
    <cellStyle name="표준 17 2 3 3 4 2 2 4 2" xfId="22738"/>
    <cellStyle name="표준 17 2 3 3 4 2 2 5" xfId="15022"/>
    <cellStyle name="표준 17 2 3 3 4 2 3" xfId="4018"/>
    <cellStyle name="표준 17 2 3 3 4 2 3 2" xfId="10500"/>
    <cellStyle name="표준 17 2 3 3 4 2 3 2 2" xfId="22741"/>
    <cellStyle name="표준 17 2 3 3 4 2 3 3" xfId="16258"/>
    <cellStyle name="표준 17 2 3 3 4 2 4" xfId="6058"/>
    <cellStyle name="표준 17 2 3 3 4 2 4 2" xfId="10501"/>
    <cellStyle name="표준 17 2 3 3 4 2 4 2 2" xfId="22742"/>
    <cellStyle name="표준 17 2 3 3 4 2 4 3" xfId="18298"/>
    <cellStyle name="표준 17 2 3 3 4 2 5" xfId="10496"/>
    <cellStyle name="표준 17 2 3 3 4 2 5 2" xfId="22737"/>
    <cellStyle name="표준 17 2 3 3 4 2 6" xfId="13798"/>
    <cellStyle name="표준 17 2 3 3 4 3" xfId="1966"/>
    <cellStyle name="표준 17 2 3 3 4 3 2" xfId="4020"/>
    <cellStyle name="표준 17 2 3 3 4 3 2 2" xfId="10503"/>
    <cellStyle name="표준 17 2 3 3 4 3 2 2 2" xfId="22744"/>
    <cellStyle name="표준 17 2 3 3 4 3 2 3" xfId="16260"/>
    <cellStyle name="표준 17 2 3 3 4 3 3" xfId="6060"/>
    <cellStyle name="표준 17 2 3 3 4 3 3 2" xfId="10504"/>
    <cellStyle name="표준 17 2 3 3 4 3 3 2 2" xfId="22745"/>
    <cellStyle name="표준 17 2 3 3 4 3 3 3" xfId="18300"/>
    <cellStyle name="표준 17 2 3 3 4 3 4" xfId="10502"/>
    <cellStyle name="표준 17 2 3 3 4 3 4 2" xfId="22743"/>
    <cellStyle name="표준 17 2 3 3 4 3 5" xfId="14206"/>
    <cellStyle name="표준 17 2 3 3 4 4" xfId="2374"/>
    <cellStyle name="표준 17 2 3 3 4 4 2" xfId="4021"/>
    <cellStyle name="표준 17 2 3 3 4 4 2 2" xfId="10506"/>
    <cellStyle name="표준 17 2 3 3 4 4 2 2 2" xfId="22747"/>
    <cellStyle name="표준 17 2 3 3 4 4 2 3" xfId="16261"/>
    <cellStyle name="표준 17 2 3 3 4 4 3" xfId="6061"/>
    <cellStyle name="표준 17 2 3 3 4 4 3 2" xfId="10507"/>
    <cellStyle name="표준 17 2 3 3 4 4 3 2 2" xfId="22748"/>
    <cellStyle name="표준 17 2 3 3 4 4 3 3" xfId="18301"/>
    <cellStyle name="표준 17 2 3 3 4 4 4" xfId="10505"/>
    <cellStyle name="표준 17 2 3 3 4 4 4 2" xfId="22746"/>
    <cellStyle name="표준 17 2 3 3 4 4 5" xfId="14614"/>
    <cellStyle name="표준 17 2 3 3 4 5" xfId="4017"/>
    <cellStyle name="표준 17 2 3 3 4 5 2" xfId="10508"/>
    <cellStyle name="표준 17 2 3 3 4 5 2 2" xfId="22749"/>
    <cellStyle name="표준 17 2 3 3 4 5 3" xfId="16257"/>
    <cellStyle name="표준 17 2 3 3 4 6" xfId="6057"/>
    <cellStyle name="표준 17 2 3 3 4 6 2" xfId="10509"/>
    <cellStyle name="표준 17 2 3 3 4 6 2 2" xfId="22750"/>
    <cellStyle name="표준 17 2 3 3 4 6 3" xfId="18297"/>
    <cellStyle name="표준 17 2 3 3 4 7" xfId="10495"/>
    <cellStyle name="표준 17 2 3 3 4 7 2" xfId="22736"/>
    <cellStyle name="표준 17 2 3 3 4 8" xfId="13390"/>
    <cellStyle name="표준 17 2 3 3 5" xfId="1252"/>
    <cellStyle name="표준 17 2 3 3 5 2" xfId="2476"/>
    <cellStyle name="표준 17 2 3 3 5 2 2" xfId="4023"/>
    <cellStyle name="표준 17 2 3 3 5 2 2 2" xfId="10512"/>
    <cellStyle name="표준 17 2 3 3 5 2 2 2 2" xfId="22753"/>
    <cellStyle name="표준 17 2 3 3 5 2 2 3" xfId="16263"/>
    <cellStyle name="표준 17 2 3 3 5 2 3" xfId="6063"/>
    <cellStyle name="표준 17 2 3 3 5 2 3 2" xfId="10513"/>
    <cellStyle name="표준 17 2 3 3 5 2 3 2 2" xfId="22754"/>
    <cellStyle name="표준 17 2 3 3 5 2 3 3" xfId="18303"/>
    <cellStyle name="표준 17 2 3 3 5 2 4" xfId="10511"/>
    <cellStyle name="표준 17 2 3 3 5 2 4 2" xfId="22752"/>
    <cellStyle name="표준 17 2 3 3 5 2 5" xfId="14716"/>
    <cellStyle name="표준 17 2 3 3 5 3" xfId="4022"/>
    <cellStyle name="표준 17 2 3 3 5 3 2" xfId="10514"/>
    <cellStyle name="표준 17 2 3 3 5 3 2 2" xfId="22755"/>
    <cellStyle name="표준 17 2 3 3 5 3 3" xfId="16262"/>
    <cellStyle name="표준 17 2 3 3 5 4" xfId="6062"/>
    <cellStyle name="표준 17 2 3 3 5 4 2" xfId="10515"/>
    <cellStyle name="표준 17 2 3 3 5 4 2 2" xfId="22756"/>
    <cellStyle name="표준 17 2 3 3 5 4 3" xfId="18302"/>
    <cellStyle name="표준 17 2 3 3 5 5" xfId="10510"/>
    <cellStyle name="표준 17 2 3 3 5 5 2" xfId="22751"/>
    <cellStyle name="표준 17 2 3 3 5 6" xfId="13492"/>
    <cellStyle name="표준 17 2 3 3 6" xfId="1660"/>
    <cellStyle name="표준 17 2 3 3 6 2" xfId="4024"/>
    <cellStyle name="표준 17 2 3 3 6 2 2" xfId="10517"/>
    <cellStyle name="표준 17 2 3 3 6 2 2 2" xfId="22758"/>
    <cellStyle name="표준 17 2 3 3 6 2 3" xfId="16264"/>
    <cellStyle name="표준 17 2 3 3 6 3" xfId="6064"/>
    <cellStyle name="표준 17 2 3 3 6 3 2" xfId="10518"/>
    <cellStyle name="표준 17 2 3 3 6 3 2 2" xfId="22759"/>
    <cellStyle name="표준 17 2 3 3 6 3 3" xfId="18304"/>
    <cellStyle name="표준 17 2 3 3 6 4" xfId="10516"/>
    <cellStyle name="표준 17 2 3 3 6 4 2" xfId="22757"/>
    <cellStyle name="표준 17 2 3 3 6 5" xfId="13900"/>
    <cellStyle name="표준 17 2 3 3 7" xfId="2068"/>
    <cellStyle name="표준 17 2 3 3 7 2" xfId="4025"/>
    <cellStyle name="표준 17 2 3 3 7 2 2" xfId="10520"/>
    <cellStyle name="표준 17 2 3 3 7 2 2 2" xfId="22761"/>
    <cellStyle name="표준 17 2 3 3 7 2 3" xfId="16265"/>
    <cellStyle name="표준 17 2 3 3 7 3" xfId="6065"/>
    <cellStyle name="표준 17 2 3 3 7 3 2" xfId="10521"/>
    <cellStyle name="표준 17 2 3 3 7 3 2 2" xfId="22762"/>
    <cellStyle name="표준 17 2 3 3 7 3 3" xfId="18305"/>
    <cellStyle name="표준 17 2 3 3 7 4" xfId="10519"/>
    <cellStyle name="표준 17 2 3 3 7 4 2" xfId="22760"/>
    <cellStyle name="표준 17 2 3 3 7 5" xfId="14308"/>
    <cellStyle name="표준 17 2 3 3 8" xfId="4006"/>
    <cellStyle name="표준 17 2 3 3 8 2" xfId="10522"/>
    <cellStyle name="표준 17 2 3 3 8 2 2" xfId="22763"/>
    <cellStyle name="표준 17 2 3 3 8 3" xfId="16246"/>
    <cellStyle name="표준 17 2 3 3 9" xfId="6046"/>
    <cellStyle name="표준 17 2 3 3 9 2" xfId="10523"/>
    <cellStyle name="표준 17 2 3 3 9 2 2" xfId="22764"/>
    <cellStyle name="표준 17 2 3 3 9 3" xfId="18286"/>
    <cellStyle name="표준 17 2 3 4" xfId="894"/>
    <cellStyle name="표준 17 2 3 4 2" xfId="1304"/>
    <cellStyle name="표준 17 2 3 4 2 2" xfId="2528"/>
    <cellStyle name="표준 17 2 3 4 2 2 2" xfId="4028"/>
    <cellStyle name="표준 17 2 3 4 2 2 2 2" xfId="10527"/>
    <cellStyle name="표준 17 2 3 4 2 2 2 2 2" xfId="22768"/>
    <cellStyle name="표준 17 2 3 4 2 2 2 3" xfId="16268"/>
    <cellStyle name="표준 17 2 3 4 2 2 3" xfId="6068"/>
    <cellStyle name="표준 17 2 3 4 2 2 3 2" xfId="10528"/>
    <cellStyle name="표준 17 2 3 4 2 2 3 2 2" xfId="22769"/>
    <cellStyle name="표준 17 2 3 4 2 2 3 3" xfId="18308"/>
    <cellStyle name="표준 17 2 3 4 2 2 4" xfId="10526"/>
    <cellStyle name="표준 17 2 3 4 2 2 4 2" xfId="22767"/>
    <cellStyle name="표준 17 2 3 4 2 2 5" xfId="14768"/>
    <cellStyle name="표준 17 2 3 4 2 3" xfId="4027"/>
    <cellStyle name="표준 17 2 3 4 2 3 2" xfId="10529"/>
    <cellStyle name="표준 17 2 3 4 2 3 2 2" xfId="22770"/>
    <cellStyle name="표준 17 2 3 4 2 3 3" xfId="16267"/>
    <cellStyle name="표준 17 2 3 4 2 4" xfId="6067"/>
    <cellStyle name="표준 17 2 3 4 2 4 2" xfId="10530"/>
    <cellStyle name="표준 17 2 3 4 2 4 2 2" xfId="22771"/>
    <cellStyle name="표준 17 2 3 4 2 4 3" xfId="18307"/>
    <cellStyle name="표준 17 2 3 4 2 5" xfId="10525"/>
    <cellStyle name="표준 17 2 3 4 2 5 2" xfId="22766"/>
    <cellStyle name="표준 17 2 3 4 2 6" xfId="13544"/>
    <cellStyle name="표준 17 2 3 4 3" xfId="1712"/>
    <cellStyle name="표준 17 2 3 4 3 2" xfId="4029"/>
    <cellStyle name="표준 17 2 3 4 3 2 2" xfId="10532"/>
    <cellStyle name="표준 17 2 3 4 3 2 2 2" xfId="22773"/>
    <cellStyle name="표준 17 2 3 4 3 2 3" xfId="16269"/>
    <cellStyle name="표준 17 2 3 4 3 3" xfId="6069"/>
    <cellStyle name="표준 17 2 3 4 3 3 2" xfId="10533"/>
    <cellStyle name="표준 17 2 3 4 3 3 2 2" xfId="22774"/>
    <cellStyle name="표준 17 2 3 4 3 3 3" xfId="18309"/>
    <cellStyle name="표준 17 2 3 4 3 4" xfId="10531"/>
    <cellStyle name="표준 17 2 3 4 3 4 2" xfId="22772"/>
    <cellStyle name="표준 17 2 3 4 3 5" xfId="13952"/>
    <cellStyle name="표준 17 2 3 4 4" xfId="2120"/>
    <cellStyle name="표준 17 2 3 4 4 2" xfId="4030"/>
    <cellStyle name="표준 17 2 3 4 4 2 2" xfId="10535"/>
    <cellStyle name="표준 17 2 3 4 4 2 2 2" xfId="22776"/>
    <cellStyle name="표준 17 2 3 4 4 2 3" xfId="16270"/>
    <cellStyle name="표준 17 2 3 4 4 3" xfId="6070"/>
    <cellStyle name="표준 17 2 3 4 4 3 2" xfId="10536"/>
    <cellStyle name="표준 17 2 3 4 4 3 2 2" xfId="22777"/>
    <cellStyle name="표준 17 2 3 4 4 3 3" xfId="18310"/>
    <cellStyle name="표준 17 2 3 4 4 4" xfId="10534"/>
    <cellStyle name="표준 17 2 3 4 4 4 2" xfId="22775"/>
    <cellStyle name="표준 17 2 3 4 4 5" xfId="14360"/>
    <cellStyle name="표준 17 2 3 4 5" xfId="4026"/>
    <cellStyle name="표준 17 2 3 4 5 2" xfId="10537"/>
    <cellStyle name="표준 17 2 3 4 5 2 2" xfId="22778"/>
    <cellStyle name="표준 17 2 3 4 5 3" xfId="16266"/>
    <cellStyle name="표준 17 2 3 4 6" xfId="6066"/>
    <cellStyle name="표준 17 2 3 4 6 2" xfId="10538"/>
    <cellStyle name="표준 17 2 3 4 6 2 2" xfId="22779"/>
    <cellStyle name="표준 17 2 3 4 6 3" xfId="18306"/>
    <cellStyle name="표준 17 2 3 4 7" xfId="10524"/>
    <cellStyle name="표준 17 2 3 4 7 2" xfId="22765"/>
    <cellStyle name="표준 17 2 3 4 8" xfId="13136"/>
    <cellStyle name="표준 17 2 3 5" xfId="996"/>
    <cellStyle name="표준 17 2 3 5 2" xfId="1406"/>
    <cellStyle name="표준 17 2 3 5 2 2" xfId="2630"/>
    <cellStyle name="표준 17 2 3 5 2 2 2" xfId="4033"/>
    <cellStyle name="표준 17 2 3 5 2 2 2 2" xfId="10542"/>
    <cellStyle name="표준 17 2 3 5 2 2 2 2 2" xfId="22783"/>
    <cellStyle name="표준 17 2 3 5 2 2 2 3" xfId="16273"/>
    <cellStyle name="표준 17 2 3 5 2 2 3" xfId="6073"/>
    <cellStyle name="표준 17 2 3 5 2 2 3 2" xfId="10543"/>
    <cellStyle name="표준 17 2 3 5 2 2 3 2 2" xfId="22784"/>
    <cellStyle name="표준 17 2 3 5 2 2 3 3" xfId="18313"/>
    <cellStyle name="표준 17 2 3 5 2 2 4" xfId="10541"/>
    <cellStyle name="표준 17 2 3 5 2 2 4 2" xfId="22782"/>
    <cellStyle name="표준 17 2 3 5 2 2 5" xfId="14870"/>
    <cellStyle name="표준 17 2 3 5 2 3" xfId="4032"/>
    <cellStyle name="표준 17 2 3 5 2 3 2" xfId="10544"/>
    <cellStyle name="표준 17 2 3 5 2 3 2 2" xfId="22785"/>
    <cellStyle name="표준 17 2 3 5 2 3 3" xfId="16272"/>
    <cellStyle name="표준 17 2 3 5 2 4" xfId="6072"/>
    <cellStyle name="표준 17 2 3 5 2 4 2" xfId="10545"/>
    <cellStyle name="표준 17 2 3 5 2 4 2 2" xfId="22786"/>
    <cellStyle name="표준 17 2 3 5 2 4 3" xfId="18312"/>
    <cellStyle name="표준 17 2 3 5 2 5" xfId="10540"/>
    <cellStyle name="표준 17 2 3 5 2 5 2" xfId="22781"/>
    <cellStyle name="표준 17 2 3 5 2 6" xfId="13646"/>
    <cellStyle name="표준 17 2 3 5 3" xfId="1814"/>
    <cellStyle name="표준 17 2 3 5 3 2" xfId="4034"/>
    <cellStyle name="표준 17 2 3 5 3 2 2" xfId="10547"/>
    <cellStyle name="표준 17 2 3 5 3 2 2 2" xfId="22788"/>
    <cellStyle name="표준 17 2 3 5 3 2 3" xfId="16274"/>
    <cellStyle name="표준 17 2 3 5 3 3" xfId="6074"/>
    <cellStyle name="표준 17 2 3 5 3 3 2" xfId="10548"/>
    <cellStyle name="표준 17 2 3 5 3 3 2 2" xfId="22789"/>
    <cellStyle name="표준 17 2 3 5 3 3 3" xfId="18314"/>
    <cellStyle name="표준 17 2 3 5 3 4" xfId="10546"/>
    <cellStyle name="표준 17 2 3 5 3 4 2" xfId="22787"/>
    <cellStyle name="표준 17 2 3 5 3 5" xfId="14054"/>
    <cellStyle name="표준 17 2 3 5 4" xfId="2222"/>
    <cellStyle name="표준 17 2 3 5 4 2" xfId="4035"/>
    <cellStyle name="표준 17 2 3 5 4 2 2" xfId="10550"/>
    <cellStyle name="표준 17 2 3 5 4 2 2 2" xfId="22791"/>
    <cellStyle name="표준 17 2 3 5 4 2 3" xfId="16275"/>
    <cellStyle name="표준 17 2 3 5 4 3" xfId="6075"/>
    <cellStyle name="표준 17 2 3 5 4 3 2" xfId="10551"/>
    <cellStyle name="표준 17 2 3 5 4 3 2 2" xfId="22792"/>
    <cellStyle name="표준 17 2 3 5 4 3 3" xfId="18315"/>
    <cellStyle name="표준 17 2 3 5 4 4" xfId="10549"/>
    <cellStyle name="표준 17 2 3 5 4 4 2" xfId="22790"/>
    <cellStyle name="표준 17 2 3 5 4 5" xfId="14462"/>
    <cellStyle name="표준 17 2 3 5 5" xfId="4031"/>
    <cellStyle name="표준 17 2 3 5 5 2" xfId="10552"/>
    <cellStyle name="표준 17 2 3 5 5 2 2" xfId="22793"/>
    <cellStyle name="표준 17 2 3 5 5 3" xfId="16271"/>
    <cellStyle name="표준 17 2 3 5 6" xfId="6071"/>
    <cellStyle name="표준 17 2 3 5 6 2" xfId="10553"/>
    <cellStyle name="표준 17 2 3 5 6 2 2" xfId="22794"/>
    <cellStyle name="표준 17 2 3 5 6 3" xfId="18311"/>
    <cellStyle name="표준 17 2 3 5 7" xfId="10539"/>
    <cellStyle name="표준 17 2 3 5 7 2" xfId="22780"/>
    <cellStyle name="표준 17 2 3 5 8" xfId="13238"/>
    <cellStyle name="표준 17 2 3 6" xfId="1099"/>
    <cellStyle name="표준 17 2 3 6 2" xfId="1508"/>
    <cellStyle name="표준 17 2 3 6 2 2" xfId="2732"/>
    <cellStyle name="표준 17 2 3 6 2 2 2" xfId="4038"/>
    <cellStyle name="표준 17 2 3 6 2 2 2 2" xfId="10557"/>
    <cellStyle name="표준 17 2 3 6 2 2 2 2 2" xfId="22798"/>
    <cellStyle name="표준 17 2 3 6 2 2 2 3" xfId="16278"/>
    <cellStyle name="표준 17 2 3 6 2 2 3" xfId="6078"/>
    <cellStyle name="표준 17 2 3 6 2 2 3 2" xfId="10558"/>
    <cellStyle name="표준 17 2 3 6 2 2 3 2 2" xfId="22799"/>
    <cellStyle name="표준 17 2 3 6 2 2 3 3" xfId="18318"/>
    <cellStyle name="표준 17 2 3 6 2 2 4" xfId="10556"/>
    <cellStyle name="표준 17 2 3 6 2 2 4 2" xfId="22797"/>
    <cellStyle name="표준 17 2 3 6 2 2 5" xfId="14972"/>
    <cellStyle name="표준 17 2 3 6 2 3" xfId="4037"/>
    <cellStyle name="표준 17 2 3 6 2 3 2" xfId="10559"/>
    <cellStyle name="표준 17 2 3 6 2 3 2 2" xfId="22800"/>
    <cellStyle name="표준 17 2 3 6 2 3 3" xfId="16277"/>
    <cellStyle name="표준 17 2 3 6 2 4" xfId="6077"/>
    <cellStyle name="표준 17 2 3 6 2 4 2" xfId="10560"/>
    <cellStyle name="표준 17 2 3 6 2 4 2 2" xfId="22801"/>
    <cellStyle name="표준 17 2 3 6 2 4 3" xfId="18317"/>
    <cellStyle name="표준 17 2 3 6 2 5" xfId="10555"/>
    <cellStyle name="표준 17 2 3 6 2 5 2" xfId="22796"/>
    <cellStyle name="표준 17 2 3 6 2 6" xfId="13748"/>
    <cellStyle name="표준 17 2 3 6 3" xfId="1916"/>
    <cellStyle name="표준 17 2 3 6 3 2" xfId="4039"/>
    <cellStyle name="표준 17 2 3 6 3 2 2" xfId="10562"/>
    <cellStyle name="표준 17 2 3 6 3 2 2 2" xfId="22803"/>
    <cellStyle name="표준 17 2 3 6 3 2 3" xfId="16279"/>
    <cellStyle name="표준 17 2 3 6 3 3" xfId="6079"/>
    <cellStyle name="표준 17 2 3 6 3 3 2" xfId="10563"/>
    <cellStyle name="표준 17 2 3 6 3 3 2 2" xfId="22804"/>
    <cellStyle name="표준 17 2 3 6 3 3 3" xfId="18319"/>
    <cellStyle name="표준 17 2 3 6 3 4" xfId="10561"/>
    <cellStyle name="표준 17 2 3 6 3 4 2" xfId="22802"/>
    <cellStyle name="표준 17 2 3 6 3 5" xfId="14156"/>
    <cellStyle name="표준 17 2 3 6 4" xfId="2324"/>
    <cellStyle name="표준 17 2 3 6 4 2" xfId="4040"/>
    <cellStyle name="표준 17 2 3 6 4 2 2" xfId="10565"/>
    <cellStyle name="표준 17 2 3 6 4 2 2 2" xfId="22806"/>
    <cellStyle name="표준 17 2 3 6 4 2 3" xfId="16280"/>
    <cellStyle name="표준 17 2 3 6 4 3" xfId="6080"/>
    <cellStyle name="표준 17 2 3 6 4 3 2" xfId="10566"/>
    <cellStyle name="표준 17 2 3 6 4 3 2 2" xfId="22807"/>
    <cellStyle name="표준 17 2 3 6 4 3 3" xfId="18320"/>
    <cellStyle name="표준 17 2 3 6 4 4" xfId="10564"/>
    <cellStyle name="표준 17 2 3 6 4 4 2" xfId="22805"/>
    <cellStyle name="표준 17 2 3 6 4 5" xfId="14564"/>
    <cellStyle name="표준 17 2 3 6 5" xfId="4036"/>
    <cellStyle name="표준 17 2 3 6 5 2" xfId="10567"/>
    <cellStyle name="표준 17 2 3 6 5 2 2" xfId="22808"/>
    <cellStyle name="표준 17 2 3 6 5 3" xfId="16276"/>
    <cellStyle name="표준 17 2 3 6 6" xfId="6076"/>
    <cellStyle name="표준 17 2 3 6 6 2" xfId="10568"/>
    <cellStyle name="표준 17 2 3 6 6 2 2" xfId="22809"/>
    <cellStyle name="표준 17 2 3 6 6 3" xfId="18316"/>
    <cellStyle name="표준 17 2 3 6 7" xfId="10554"/>
    <cellStyle name="표준 17 2 3 6 7 2" xfId="22795"/>
    <cellStyle name="표준 17 2 3 6 8" xfId="13340"/>
    <cellStyle name="표준 17 2 3 7" xfId="1202"/>
    <cellStyle name="표준 17 2 3 7 2" xfId="2426"/>
    <cellStyle name="표준 17 2 3 7 2 2" xfId="4042"/>
    <cellStyle name="표준 17 2 3 7 2 2 2" xfId="10571"/>
    <cellStyle name="표준 17 2 3 7 2 2 2 2" xfId="22812"/>
    <cellStyle name="표준 17 2 3 7 2 2 3" xfId="16282"/>
    <cellStyle name="표준 17 2 3 7 2 3" xfId="6082"/>
    <cellStyle name="표준 17 2 3 7 2 3 2" xfId="10572"/>
    <cellStyle name="표준 17 2 3 7 2 3 2 2" xfId="22813"/>
    <cellStyle name="표준 17 2 3 7 2 3 3" xfId="18322"/>
    <cellStyle name="표준 17 2 3 7 2 4" xfId="10570"/>
    <cellStyle name="표준 17 2 3 7 2 4 2" xfId="22811"/>
    <cellStyle name="표준 17 2 3 7 2 5" xfId="14666"/>
    <cellStyle name="표준 17 2 3 7 3" xfId="4041"/>
    <cellStyle name="표준 17 2 3 7 3 2" xfId="10573"/>
    <cellStyle name="표준 17 2 3 7 3 2 2" xfId="22814"/>
    <cellStyle name="표준 17 2 3 7 3 3" xfId="16281"/>
    <cellStyle name="표준 17 2 3 7 4" xfId="6081"/>
    <cellStyle name="표준 17 2 3 7 4 2" xfId="10574"/>
    <cellStyle name="표준 17 2 3 7 4 2 2" xfId="22815"/>
    <cellStyle name="표준 17 2 3 7 4 3" xfId="18321"/>
    <cellStyle name="표준 17 2 3 7 5" xfId="10569"/>
    <cellStyle name="표준 17 2 3 7 5 2" xfId="22810"/>
    <cellStyle name="표준 17 2 3 7 6" xfId="13442"/>
    <cellStyle name="표준 17 2 3 8" xfId="1610"/>
    <cellStyle name="표준 17 2 3 8 2" xfId="4043"/>
    <cellStyle name="표준 17 2 3 8 2 2" xfId="10576"/>
    <cellStyle name="표준 17 2 3 8 2 2 2" xfId="22817"/>
    <cellStyle name="표준 17 2 3 8 2 3" xfId="16283"/>
    <cellStyle name="표준 17 2 3 8 3" xfId="6083"/>
    <cellStyle name="표준 17 2 3 8 3 2" xfId="10577"/>
    <cellStyle name="표준 17 2 3 8 3 2 2" xfId="22818"/>
    <cellStyle name="표준 17 2 3 8 3 3" xfId="18323"/>
    <cellStyle name="표준 17 2 3 8 4" xfId="10575"/>
    <cellStyle name="표준 17 2 3 8 4 2" xfId="22816"/>
    <cellStyle name="표준 17 2 3 8 5" xfId="13850"/>
    <cellStyle name="표준 17 2 3 9" xfId="2018"/>
    <cellStyle name="표준 17 2 3 9 2" xfId="4044"/>
    <cellStyle name="표준 17 2 3 9 2 2" xfId="10579"/>
    <cellStyle name="표준 17 2 3 9 2 2 2" xfId="22820"/>
    <cellStyle name="표준 17 2 3 9 2 3" xfId="16284"/>
    <cellStyle name="표준 17 2 3 9 3" xfId="6084"/>
    <cellStyle name="표준 17 2 3 9 3 2" xfId="10580"/>
    <cellStyle name="표준 17 2 3 9 3 2 2" xfId="22821"/>
    <cellStyle name="표준 17 2 3 9 3 3" xfId="18324"/>
    <cellStyle name="표준 17 2 3 9 4" xfId="10578"/>
    <cellStyle name="표준 17 2 3 9 4 2" xfId="22819"/>
    <cellStyle name="표준 17 2 3 9 5" xfId="14258"/>
    <cellStyle name="표준 17 2 4" xfId="805"/>
    <cellStyle name="표준 17 2 4 10" xfId="6085"/>
    <cellStyle name="표준 17 2 4 10 2" xfId="10582"/>
    <cellStyle name="표준 17 2 4 10 2 2" xfId="22823"/>
    <cellStyle name="표준 17 2 4 10 3" xfId="18325"/>
    <cellStyle name="표준 17 2 4 11" xfId="10581"/>
    <cellStyle name="표준 17 2 4 11 2" xfId="22822"/>
    <cellStyle name="표준 17 2 4 12" xfId="13047"/>
    <cellStyle name="표준 17 2 4 2" xfId="855"/>
    <cellStyle name="표준 17 2 4 2 10" xfId="10583"/>
    <cellStyle name="표준 17 2 4 2 10 2" xfId="22824"/>
    <cellStyle name="표준 17 2 4 2 11" xfId="13097"/>
    <cellStyle name="표준 17 2 4 2 2" xfId="957"/>
    <cellStyle name="표준 17 2 4 2 2 2" xfId="1367"/>
    <cellStyle name="표준 17 2 4 2 2 2 2" xfId="2591"/>
    <cellStyle name="표준 17 2 4 2 2 2 2 2" xfId="4049"/>
    <cellStyle name="표준 17 2 4 2 2 2 2 2 2" xfId="10587"/>
    <cellStyle name="표준 17 2 4 2 2 2 2 2 2 2" xfId="22828"/>
    <cellStyle name="표준 17 2 4 2 2 2 2 2 3" xfId="16289"/>
    <cellStyle name="표준 17 2 4 2 2 2 2 3" xfId="6089"/>
    <cellStyle name="표준 17 2 4 2 2 2 2 3 2" xfId="10588"/>
    <cellStyle name="표준 17 2 4 2 2 2 2 3 2 2" xfId="22829"/>
    <cellStyle name="표준 17 2 4 2 2 2 2 3 3" xfId="18329"/>
    <cellStyle name="표준 17 2 4 2 2 2 2 4" xfId="10586"/>
    <cellStyle name="표준 17 2 4 2 2 2 2 4 2" xfId="22827"/>
    <cellStyle name="표준 17 2 4 2 2 2 2 5" xfId="14831"/>
    <cellStyle name="표준 17 2 4 2 2 2 3" xfId="4048"/>
    <cellStyle name="표준 17 2 4 2 2 2 3 2" xfId="10589"/>
    <cellStyle name="표준 17 2 4 2 2 2 3 2 2" xfId="22830"/>
    <cellStyle name="표준 17 2 4 2 2 2 3 3" xfId="16288"/>
    <cellStyle name="표준 17 2 4 2 2 2 4" xfId="6088"/>
    <cellStyle name="표준 17 2 4 2 2 2 4 2" xfId="10590"/>
    <cellStyle name="표준 17 2 4 2 2 2 4 2 2" xfId="22831"/>
    <cellStyle name="표준 17 2 4 2 2 2 4 3" xfId="18328"/>
    <cellStyle name="표준 17 2 4 2 2 2 5" xfId="10585"/>
    <cellStyle name="표준 17 2 4 2 2 2 5 2" xfId="22826"/>
    <cellStyle name="표준 17 2 4 2 2 2 6" xfId="13607"/>
    <cellStyle name="표준 17 2 4 2 2 3" xfId="1775"/>
    <cellStyle name="표준 17 2 4 2 2 3 2" xfId="4050"/>
    <cellStyle name="표준 17 2 4 2 2 3 2 2" xfId="10592"/>
    <cellStyle name="표준 17 2 4 2 2 3 2 2 2" xfId="22833"/>
    <cellStyle name="표준 17 2 4 2 2 3 2 3" xfId="16290"/>
    <cellStyle name="표준 17 2 4 2 2 3 3" xfId="6090"/>
    <cellStyle name="표준 17 2 4 2 2 3 3 2" xfId="10593"/>
    <cellStyle name="표준 17 2 4 2 2 3 3 2 2" xfId="22834"/>
    <cellStyle name="표준 17 2 4 2 2 3 3 3" xfId="18330"/>
    <cellStyle name="표준 17 2 4 2 2 3 4" xfId="10591"/>
    <cellStyle name="표준 17 2 4 2 2 3 4 2" xfId="22832"/>
    <cellStyle name="표준 17 2 4 2 2 3 5" xfId="14015"/>
    <cellStyle name="표준 17 2 4 2 2 4" xfId="2183"/>
    <cellStyle name="표준 17 2 4 2 2 4 2" xfId="4051"/>
    <cellStyle name="표준 17 2 4 2 2 4 2 2" xfId="10595"/>
    <cellStyle name="표준 17 2 4 2 2 4 2 2 2" xfId="22836"/>
    <cellStyle name="표준 17 2 4 2 2 4 2 3" xfId="16291"/>
    <cellStyle name="표준 17 2 4 2 2 4 3" xfId="6091"/>
    <cellStyle name="표준 17 2 4 2 2 4 3 2" xfId="10596"/>
    <cellStyle name="표준 17 2 4 2 2 4 3 2 2" xfId="22837"/>
    <cellStyle name="표준 17 2 4 2 2 4 3 3" xfId="18331"/>
    <cellStyle name="표준 17 2 4 2 2 4 4" xfId="10594"/>
    <cellStyle name="표준 17 2 4 2 2 4 4 2" xfId="22835"/>
    <cellStyle name="표준 17 2 4 2 2 4 5" xfId="14423"/>
    <cellStyle name="표준 17 2 4 2 2 5" xfId="4047"/>
    <cellStyle name="표준 17 2 4 2 2 5 2" xfId="10597"/>
    <cellStyle name="표준 17 2 4 2 2 5 2 2" xfId="22838"/>
    <cellStyle name="표준 17 2 4 2 2 5 3" xfId="16287"/>
    <cellStyle name="표준 17 2 4 2 2 6" xfId="6087"/>
    <cellStyle name="표준 17 2 4 2 2 6 2" xfId="10598"/>
    <cellStyle name="표준 17 2 4 2 2 6 2 2" xfId="22839"/>
    <cellStyle name="표준 17 2 4 2 2 6 3" xfId="18327"/>
    <cellStyle name="표준 17 2 4 2 2 7" xfId="10584"/>
    <cellStyle name="표준 17 2 4 2 2 7 2" xfId="22825"/>
    <cellStyle name="표준 17 2 4 2 2 8" xfId="13199"/>
    <cellStyle name="표준 17 2 4 2 3" xfId="1059"/>
    <cellStyle name="표준 17 2 4 2 3 2" xfId="1469"/>
    <cellStyle name="표준 17 2 4 2 3 2 2" xfId="2693"/>
    <cellStyle name="표준 17 2 4 2 3 2 2 2" xfId="4054"/>
    <cellStyle name="표준 17 2 4 2 3 2 2 2 2" xfId="10602"/>
    <cellStyle name="표준 17 2 4 2 3 2 2 2 2 2" xfId="22843"/>
    <cellStyle name="표준 17 2 4 2 3 2 2 2 3" xfId="16294"/>
    <cellStyle name="표준 17 2 4 2 3 2 2 3" xfId="6094"/>
    <cellStyle name="표준 17 2 4 2 3 2 2 3 2" xfId="10603"/>
    <cellStyle name="표준 17 2 4 2 3 2 2 3 2 2" xfId="22844"/>
    <cellStyle name="표준 17 2 4 2 3 2 2 3 3" xfId="18334"/>
    <cellStyle name="표준 17 2 4 2 3 2 2 4" xfId="10601"/>
    <cellStyle name="표준 17 2 4 2 3 2 2 4 2" xfId="22842"/>
    <cellStyle name="표준 17 2 4 2 3 2 2 5" xfId="14933"/>
    <cellStyle name="표준 17 2 4 2 3 2 3" xfId="4053"/>
    <cellStyle name="표준 17 2 4 2 3 2 3 2" xfId="10604"/>
    <cellStyle name="표준 17 2 4 2 3 2 3 2 2" xfId="22845"/>
    <cellStyle name="표준 17 2 4 2 3 2 3 3" xfId="16293"/>
    <cellStyle name="표준 17 2 4 2 3 2 4" xfId="6093"/>
    <cellStyle name="표준 17 2 4 2 3 2 4 2" xfId="10605"/>
    <cellStyle name="표준 17 2 4 2 3 2 4 2 2" xfId="22846"/>
    <cellStyle name="표준 17 2 4 2 3 2 4 3" xfId="18333"/>
    <cellStyle name="표준 17 2 4 2 3 2 5" xfId="10600"/>
    <cellStyle name="표준 17 2 4 2 3 2 5 2" xfId="22841"/>
    <cellStyle name="표준 17 2 4 2 3 2 6" xfId="13709"/>
    <cellStyle name="표준 17 2 4 2 3 3" xfId="1877"/>
    <cellStyle name="표준 17 2 4 2 3 3 2" xfId="4055"/>
    <cellStyle name="표준 17 2 4 2 3 3 2 2" xfId="10607"/>
    <cellStyle name="표준 17 2 4 2 3 3 2 2 2" xfId="22848"/>
    <cellStyle name="표준 17 2 4 2 3 3 2 3" xfId="16295"/>
    <cellStyle name="표준 17 2 4 2 3 3 3" xfId="6095"/>
    <cellStyle name="표준 17 2 4 2 3 3 3 2" xfId="10608"/>
    <cellStyle name="표준 17 2 4 2 3 3 3 2 2" xfId="22849"/>
    <cellStyle name="표준 17 2 4 2 3 3 3 3" xfId="18335"/>
    <cellStyle name="표준 17 2 4 2 3 3 4" xfId="10606"/>
    <cellStyle name="표준 17 2 4 2 3 3 4 2" xfId="22847"/>
    <cellStyle name="표준 17 2 4 2 3 3 5" xfId="14117"/>
    <cellStyle name="표준 17 2 4 2 3 4" xfId="2285"/>
    <cellStyle name="표준 17 2 4 2 3 4 2" xfId="4056"/>
    <cellStyle name="표준 17 2 4 2 3 4 2 2" xfId="10610"/>
    <cellStyle name="표준 17 2 4 2 3 4 2 2 2" xfId="22851"/>
    <cellStyle name="표준 17 2 4 2 3 4 2 3" xfId="16296"/>
    <cellStyle name="표준 17 2 4 2 3 4 3" xfId="6096"/>
    <cellStyle name="표준 17 2 4 2 3 4 3 2" xfId="10611"/>
    <cellStyle name="표준 17 2 4 2 3 4 3 2 2" xfId="22852"/>
    <cellStyle name="표준 17 2 4 2 3 4 3 3" xfId="18336"/>
    <cellStyle name="표준 17 2 4 2 3 4 4" xfId="10609"/>
    <cellStyle name="표준 17 2 4 2 3 4 4 2" xfId="22850"/>
    <cellStyle name="표준 17 2 4 2 3 4 5" xfId="14525"/>
    <cellStyle name="표준 17 2 4 2 3 5" xfId="4052"/>
    <cellStyle name="표준 17 2 4 2 3 5 2" xfId="10612"/>
    <cellStyle name="표준 17 2 4 2 3 5 2 2" xfId="22853"/>
    <cellStyle name="표준 17 2 4 2 3 5 3" xfId="16292"/>
    <cellStyle name="표준 17 2 4 2 3 6" xfId="6092"/>
    <cellStyle name="표준 17 2 4 2 3 6 2" xfId="10613"/>
    <cellStyle name="표준 17 2 4 2 3 6 2 2" xfId="22854"/>
    <cellStyle name="표준 17 2 4 2 3 6 3" xfId="18332"/>
    <cellStyle name="표준 17 2 4 2 3 7" xfId="10599"/>
    <cellStyle name="표준 17 2 4 2 3 7 2" xfId="22840"/>
    <cellStyle name="표준 17 2 4 2 3 8" xfId="13301"/>
    <cellStyle name="표준 17 2 4 2 4" xfId="1162"/>
    <cellStyle name="표준 17 2 4 2 4 2" xfId="1571"/>
    <cellStyle name="표준 17 2 4 2 4 2 2" xfId="2795"/>
    <cellStyle name="표준 17 2 4 2 4 2 2 2" xfId="4059"/>
    <cellStyle name="표준 17 2 4 2 4 2 2 2 2" xfId="10617"/>
    <cellStyle name="표준 17 2 4 2 4 2 2 2 2 2" xfId="22858"/>
    <cellStyle name="표준 17 2 4 2 4 2 2 2 3" xfId="16299"/>
    <cellStyle name="표준 17 2 4 2 4 2 2 3" xfId="6099"/>
    <cellStyle name="표준 17 2 4 2 4 2 2 3 2" xfId="10618"/>
    <cellStyle name="표준 17 2 4 2 4 2 2 3 2 2" xfId="22859"/>
    <cellStyle name="표준 17 2 4 2 4 2 2 3 3" xfId="18339"/>
    <cellStyle name="표준 17 2 4 2 4 2 2 4" xfId="10616"/>
    <cellStyle name="표준 17 2 4 2 4 2 2 4 2" xfId="22857"/>
    <cellStyle name="표준 17 2 4 2 4 2 2 5" xfId="15035"/>
    <cellStyle name="표준 17 2 4 2 4 2 3" xfId="4058"/>
    <cellStyle name="표준 17 2 4 2 4 2 3 2" xfId="10619"/>
    <cellStyle name="표준 17 2 4 2 4 2 3 2 2" xfId="22860"/>
    <cellStyle name="표준 17 2 4 2 4 2 3 3" xfId="16298"/>
    <cellStyle name="표준 17 2 4 2 4 2 4" xfId="6098"/>
    <cellStyle name="표준 17 2 4 2 4 2 4 2" xfId="10620"/>
    <cellStyle name="표준 17 2 4 2 4 2 4 2 2" xfId="22861"/>
    <cellStyle name="표준 17 2 4 2 4 2 4 3" xfId="18338"/>
    <cellStyle name="표준 17 2 4 2 4 2 5" xfId="10615"/>
    <cellStyle name="표준 17 2 4 2 4 2 5 2" xfId="22856"/>
    <cellStyle name="표준 17 2 4 2 4 2 6" xfId="13811"/>
    <cellStyle name="표준 17 2 4 2 4 3" xfId="1979"/>
    <cellStyle name="표준 17 2 4 2 4 3 2" xfId="4060"/>
    <cellStyle name="표준 17 2 4 2 4 3 2 2" xfId="10622"/>
    <cellStyle name="표준 17 2 4 2 4 3 2 2 2" xfId="22863"/>
    <cellStyle name="표준 17 2 4 2 4 3 2 3" xfId="16300"/>
    <cellStyle name="표준 17 2 4 2 4 3 3" xfId="6100"/>
    <cellStyle name="표준 17 2 4 2 4 3 3 2" xfId="10623"/>
    <cellStyle name="표준 17 2 4 2 4 3 3 2 2" xfId="22864"/>
    <cellStyle name="표준 17 2 4 2 4 3 3 3" xfId="18340"/>
    <cellStyle name="표준 17 2 4 2 4 3 4" xfId="10621"/>
    <cellStyle name="표준 17 2 4 2 4 3 4 2" xfId="22862"/>
    <cellStyle name="표준 17 2 4 2 4 3 5" xfId="14219"/>
    <cellStyle name="표준 17 2 4 2 4 4" xfId="2387"/>
    <cellStyle name="표준 17 2 4 2 4 4 2" xfId="4061"/>
    <cellStyle name="표준 17 2 4 2 4 4 2 2" xfId="10625"/>
    <cellStyle name="표준 17 2 4 2 4 4 2 2 2" xfId="22866"/>
    <cellStyle name="표준 17 2 4 2 4 4 2 3" xfId="16301"/>
    <cellStyle name="표준 17 2 4 2 4 4 3" xfId="6101"/>
    <cellStyle name="표준 17 2 4 2 4 4 3 2" xfId="10626"/>
    <cellStyle name="표준 17 2 4 2 4 4 3 2 2" xfId="22867"/>
    <cellStyle name="표준 17 2 4 2 4 4 3 3" xfId="18341"/>
    <cellStyle name="표준 17 2 4 2 4 4 4" xfId="10624"/>
    <cellStyle name="표준 17 2 4 2 4 4 4 2" xfId="22865"/>
    <cellStyle name="표준 17 2 4 2 4 4 5" xfId="14627"/>
    <cellStyle name="표준 17 2 4 2 4 5" xfId="4057"/>
    <cellStyle name="표준 17 2 4 2 4 5 2" xfId="10627"/>
    <cellStyle name="표준 17 2 4 2 4 5 2 2" xfId="22868"/>
    <cellStyle name="표준 17 2 4 2 4 5 3" xfId="16297"/>
    <cellStyle name="표준 17 2 4 2 4 6" xfId="6097"/>
    <cellStyle name="표준 17 2 4 2 4 6 2" xfId="10628"/>
    <cellStyle name="표준 17 2 4 2 4 6 2 2" xfId="22869"/>
    <cellStyle name="표준 17 2 4 2 4 6 3" xfId="18337"/>
    <cellStyle name="표준 17 2 4 2 4 7" xfId="10614"/>
    <cellStyle name="표준 17 2 4 2 4 7 2" xfId="22855"/>
    <cellStyle name="표준 17 2 4 2 4 8" xfId="13403"/>
    <cellStyle name="표준 17 2 4 2 5" xfId="1265"/>
    <cellStyle name="표준 17 2 4 2 5 2" xfId="2489"/>
    <cellStyle name="표준 17 2 4 2 5 2 2" xfId="4063"/>
    <cellStyle name="표준 17 2 4 2 5 2 2 2" xfId="10631"/>
    <cellStyle name="표준 17 2 4 2 5 2 2 2 2" xfId="22872"/>
    <cellStyle name="표준 17 2 4 2 5 2 2 3" xfId="16303"/>
    <cellStyle name="표준 17 2 4 2 5 2 3" xfId="6103"/>
    <cellStyle name="표준 17 2 4 2 5 2 3 2" xfId="10632"/>
    <cellStyle name="표준 17 2 4 2 5 2 3 2 2" xfId="22873"/>
    <cellStyle name="표준 17 2 4 2 5 2 3 3" xfId="18343"/>
    <cellStyle name="표준 17 2 4 2 5 2 4" xfId="10630"/>
    <cellStyle name="표준 17 2 4 2 5 2 4 2" xfId="22871"/>
    <cellStyle name="표준 17 2 4 2 5 2 5" xfId="14729"/>
    <cellStyle name="표준 17 2 4 2 5 3" xfId="4062"/>
    <cellStyle name="표준 17 2 4 2 5 3 2" xfId="10633"/>
    <cellStyle name="표준 17 2 4 2 5 3 2 2" xfId="22874"/>
    <cellStyle name="표준 17 2 4 2 5 3 3" xfId="16302"/>
    <cellStyle name="표준 17 2 4 2 5 4" xfId="6102"/>
    <cellStyle name="표준 17 2 4 2 5 4 2" xfId="10634"/>
    <cellStyle name="표준 17 2 4 2 5 4 2 2" xfId="22875"/>
    <cellStyle name="표준 17 2 4 2 5 4 3" xfId="18342"/>
    <cellStyle name="표준 17 2 4 2 5 5" xfId="10629"/>
    <cellStyle name="표준 17 2 4 2 5 5 2" xfId="22870"/>
    <cellStyle name="표준 17 2 4 2 5 6" xfId="13505"/>
    <cellStyle name="표준 17 2 4 2 6" xfId="1673"/>
    <cellStyle name="표준 17 2 4 2 6 2" xfId="4064"/>
    <cellStyle name="표준 17 2 4 2 6 2 2" xfId="10636"/>
    <cellStyle name="표준 17 2 4 2 6 2 2 2" xfId="22877"/>
    <cellStyle name="표준 17 2 4 2 6 2 3" xfId="16304"/>
    <cellStyle name="표준 17 2 4 2 6 3" xfId="6104"/>
    <cellStyle name="표준 17 2 4 2 6 3 2" xfId="10637"/>
    <cellStyle name="표준 17 2 4 2 6 3 2 2" xfId="22878"/>
    <cellStyle name="표준 17 2 4 2 6 3 3" xfId="18344"/>
    <cellStyle name="표준 17 2 4 2 6 4" xfId="10635"/>
    <cellStyle name="표준 17 2 4 2 6 4 2" xfId="22876"/>
    <cellStyle name="표준 17 2 4 2 6 5" xfId="13913"/>
    <cellStyle name="표준 17 2 4 2 7" xfId="2081"/>
    <cellStyle name="표준 17 2 4 2 7 2" xfId="4065"/>
    <cellStyle name="표준 17 2 4 2 7 2 2" xfId="10639"/>
    <cellStyle name="표준 17 2 4 2 7 2 2 2" xfId="22880"/>
    <cellStyle name="표준 17 2 4 2 7 2 3" xfId="16305"/>
    <cellStyle name="표준 17 2 4 2 7 3" xfId="6105"/>
    <cellStyle name="표준 17 2 4 2 7 3 2" xfId="10640"/>
    <cellStyle name="표준 17 2 4 2 7 3 2 2" xfId="22881"/>
    <cellStyle name="표준 17 2 4 2 7 3 3" xfId="18345"/>
    <cellStyle name="표준 17 2 4 2 7 4" xfId="10638"/>
    <cellStyle name="표준 17 2 4 2 7 4 2" xfId="22879"/>
    <cellStyle name="표준 17 2 4 2 7 5" xfId="14321"/>
    <cellStyle name="표준 17 2 4 2 8" xfId="4046"/>
    <cellStyle name="표준 17 2 4 2 8 2" xfId="10641"/>
    <cellStyle name="표준 17 2 4 2 8 2 2" xfId="22882"/>
    <cellStyle name="표준 17 2 4 2 8 3" xfId="16286"/>
    <cellStyle name="표준 17 2 4 2 9" xfId="6086"/>
    <cellStyle name="표준 17 2 4 2 9 2" xfId="10642"/>
    <cellStyle name="표준 17 2 4 2 9 2 2" xfId="22883"/>
    <cellStyle name="표준 17 2 4 2 9 3" xfId="18326"/>
    <cellStyle name="표준 17 2 4 3" xfId="907"/>
    <cellStyle name="표준 17 2 4 3 2" xfId="1317"/>
    <cellStyle name="표준 17 2 4 3 2 2" xfId="2541"/>
    <cellStyle name="표준 17 2 4 3 2 2 2" xfId="4068"/>
    <cellStyle name="표준 17 2 4 3 2 2 2 2" xfId="10646"/>
    <cellStyle name="표준 17 2 4 3 2 2 2 2 2" xfId="22887"/>
    <cellStyle name="표준 17 2 4 3 2 2 2 3" xfId="16308"/>
    <cellStyle name="표준 17 2 4 3 2 2 3" xfId="6108"/>
    <cellStyle name="표준 17 2 4 3 2 2 3 2" xfId="10647"/>
    <cellStyle name="표준 17 2 4 3 2 2 3 2 2" xfId="22888"/>
    <cellStyle name="표준 17 2 4 3 2 2 3 3" xfId="18348"/>
    <cellStyle name="표준 17 2 4 3 2 2 4" xfId="10645"/>
    <cellStyle name="표준 17 2 4 3 2 2 4 2" xfId="22886"/>
    <cellStyle name="표준 17 2 4 3 2 2 5" xfId="14781"/>
    <cellStyle name="표준 17 2 4 3 2 3" xfId="4067"/>
    <cellStyle name="표준 17 2 4 3 2 3 2" xfId="10648"/>
    <cellStyle name="표준 17 2 4 3 2 3 2 2" xfId="22889"/>
    <cellStyle name="표준 17 2 4 3 2 3 3" xfId="16307"/>
    <cellStyle name="표준 17 2 4 3 2 4" xfId="6107"/>
    <cellStyle name="표준 17 2 4 3 2 4 2" xfId="10649"/>
    <cellStyle name="표준 17 2 4 3 2 4 2 2" xfId="22890"/>
    <cellStyle name="표준 17 2 4 3 2 4 3" xfId="18347"/>
    <cellStyle name="표준 17 2 4 3 2 5" xfId="10644"/>
    <cellStyle name="표준 17 2 4 3 2 5 2" xfId="22885"/>
    <cellStyle name="표준 17 2 4 3 2 6" xfId="13557"/>
    <cellStyle name="표준 17 2 4 3 3" xfId="1725"/>
    <cellStyle name="표준 17 2 4 3 3 2" xfId="4069"/>
    <cellStyle name="표준 17 2 4 3 3 2 2" xfId="10651"/>
    <cellStyle name="표준 17 2 4 3 3 2 2 2" xfId="22892"/>
    <cellStyle name="표준 17 2 4 3 3 2 3" xfId="16309"/>
    <cellStyle name="표준 17 2 4 3 3 3" xfId="6109"/>
    <cellStyle name="표준 17 2 4 3 3 3 2" xfId="10652"/>
    <cellStyle name="표준 17 2 4 3 3 3 2 2" xfId="22893"/>
    <cellStyle name="표준 17 2 4 3 3 3 3" xfId="18349"/>
    <cellStyle name="표준 17 2 4 3 3 4" xfId="10650"/>
    <cellStyle name="표준 17 2 4 3 3 4 2" xfId="22891"/>
    <cellStyle name="표준 17 2 4 3 3 5" xfId="13965"/>
    <cellStyle name="표준 17 2 4 3 4" xfId="2133"/>
    <cellStyle name="표준 17 2 4 3 4 2" xfId="4070"/>
    <cellStyle name="표준 17 2 4 3 4 2 2" xfId="10654"/>
    <cellStyle name="표준 17 2 4 3 4 2 2 2" xfId="22895"/>
    <cellStyle name="표준 17 2 4 3 4 2 3" xfId="16310"/>
    <cellStyle name="표준 17 2 4 3 4 3" xfId="6110"/>
    <cellStyle name="표준 17 2 4 3 4 3 2" xfId="10655"/>
    <cellStyle name="표준 17 2 4 3 4 3 2 2" xfId="22896"/>
    <cellStyle name="표준 17 2 4 3 4 3 3" xfId="18350"/>
    <cellStyle name="표준 17 2 4 3 4 4" xfId="10653"/>
    <cellStyle name="표준 17 2 4 3 4 4 2" xfId="22894"/>
    <cellStyle name="표준 17 2 4 3 4 5" xfId="14373"/>
    <cellStyle name="표준 17 2 4 3 5" xfId="4066"/>
    <cellStyle name="표준 17 2 4 3 5 2" xfId="10656"/>
    <cellStyle name="표준 17 2 4 3 5 2 2" xfId="22897"/>
    <cellStyle name="표준 17 2 4 3 5 3" xfId="16306"/>
    <cellStyle name="표준 17 2 4 3 6" xfId="6106"/>
    <cellStyle name="표준 17 2 4 3 6 2" xfId="10657"/>
    <cellStyle name="표준 17 2 4 3 6 2 2" xfId="22898"/>
    <cellStyle name="표준 17 2 4 3 6 3" xfId="18346"/>
    <cellStyle name="표준 17 2 4 3 7" xfId="10643"/>
    <cellStyle name="표준 17 2 4 3 7 2" xfId="22884"/>
    <cellStyle name="표준 17 2 4 3 8" xfId="13149"/>
    <cellStyle name="표준 17 2 4 4" xfId="1009"/>
    <cellStyle name="표준 17 2 4 4 2" xfId="1419"/>
    <cellStyle name="표준 17 2 4 4 2 2" xfId="2643"/>
    <cellStyle name="표준 17 2 4 4 2 2 2" xfId="4073"/>
    <cellStyle name="표준 17 2 4 4 2 2 2 2" xfId="10661"/>
    <cellStyle name="표준 17 2 4 4 2 2 2 2 2" xfId="22902"/>
    <cellStyle name="표준 17 2 4 4 2 2 2 3" xfId="16313"/>
    <cellStyle name="표준 17 2 4 4 2 2 3" xfId="6113"/>
    <cellStyle name="표준 17 2 4 4 2 2 3 2" xfId="10662"/>
    <cellStyle name="표준 17 2 4 4 2 2 3 2 2" xfId="22903"/>
    <cellStyle name="표준 17 2 4 4 2 2 3 3" xfId="18353"/>
    <cellStyle name="표준 17 2 4 4 2 2 4" xfId="10660"/>
    <cellStyle name="표준 17 2 4 4 2 2 4 2" xfId="22901"/>
    <cellStyle name="표준 17 2 4 4 2 2 5" xfId="14883"/>
    <cellStyle name="표준 17 2 4 4 2 3" xfId="4072"/>
    <cellStyle name="표준 17 2 4 4 2 3 2" xfId="10663"/>
    <cellStyle name="표준 17 2 4 4 2 3 2 2" xfId="22904"/>
    <cellStyle name="표준 17 2 4 4 2 3 3" xfId="16312"/>
    <cellStyle name="표준 17 2 4 4 2 4" xfId="6112"/>
    <cellStyle name="표준 17 2 4 4 2 4 2" xfId="10664"/>
    <cellStyle name="표준 17 2 4 4 2 4 2 2" xfId="22905"/>
    <cellStyle name="표준 17 2 4 4 2 4 3" xfId="18352"/>
    <cellStyle name="표준 17 2 4 4 2 5" xfId="10659"/>
    <cellStyle name="표준 17 2 4 4 2 5 2" xfId="22900"/>
    <cellStyle name="표준 17 2 4 4 2 6" xfId="13659"/>
    <cellStyle name="표준 17 2 4 4 3" xfId="1827"/>
    <cellStyle name="표준 17 2 4 4 3 2" xfId="4074"/>
    <cellStyle name="표준 17 2 4 4 3 2 2" xfId="10666"/>
    <cellStyle name="표준 17 2 4 4 3 2 2 2" xfId="22907"/>
    <cellStyle name="표준 17 2 4 4 3 2 3" xfId="16314"/>
    <cellStyle name="표준 17 2 4 4 3 3" xfId="6114"/>
    <cellStyle name="표준 17 2 4 4 3 3 2" xfId="10667"/>
    <cellStyle name="표준 17 2 4 4 3 3 2 2" xfId="22908"/>
    <cellStyle name="표준 17 2 4 4 3 3 3" xfId="18354"/>
    <cellStyle name="표준 17 2 4 4 3 4" xfId="10665"/>
    <cellStyle name="표준 17 2 4 4 3 4 2" xfId="22906"/>
    <cellStyle name="표준 17 2 4 4 3 5" xfId="14067"/>
    <cellStyle name="표준 17 2 4 4 4" xfId="2235"/>
    <cellStyle name="표준 17 2 4 4 4 2" xfId="4075"/>
    <cellStyle name="표준 17 2 4 4 4 2 2" xfId="10669"/>
    <cellStyle name="표준 17 2 4 4 4 2 2 2" xfId="22910"/>
    <cellStyle name="표준 17 2 4 4 4 2 3" xfId="16315"/>
    <cellStyle name="표준 17 2 4 4 4 3" xfId="6115"/>
    <cellStyle name="표준 17 2 4 4 4 3 2" xfId="10670"/>
    <cellStyle name="표준 17 2 4 4 4 3 2 2" xfId="22911"/>
    <cellStyle name="표준 17 2 4 4 4 3 3" xfId="18355"/>
    <cellStyle name="표준 17 2 4 4 4 4" xfId="10668"/>
    <cellStyle name="표준 17 2 4 4 4 4 2" xfId="22909"/>
    <cellStyle name="표준 17 2 4 4 4 5" xfId="14475"/>
    <cellStyle name="표준 17 2 4 4 5" xfId="4071"/>
    <cellStyle name="표준 17 2 4 4 5 2" xfId="10671"/>
    <cellStyle name="표준 17 2 4 4 5 2 2" xfId="22912"/>
    <cellStyle name="표준 17 2 4 4 5 3" xfId="16311"/>
    <cellStyle name="표준 17 2 4 4 6" xfId="6111"/>
    <cellStyle name="표준 17 2 4 4 6 2" xfId="10672"/>
    <cellStyle name="표준 17 2 4 4 6 2 2" xfId="22913"/>
    <cellStyle name="표준 17 2 4 4 6 3" xfId="18351"/>
    <cellStyle name="표준 17 2 4 4 7" xfId="10658"/>
    <cellStyle name="표준 17 2 4 4 7 2" xfId="22899"/>
    <cellStyle name="표준 17 2 4 4 8" xfId="13251"/>
    <cellStyle name="표준 17 2 4 5" xfId="1112"/>
    <cellStyle name="표준 17 2 4 5 2" xfId="1521"/>
    <cellStyle name="표준 17 2 4 5 2 2" xfId="2745"/>
    <cellStyle name="표준 17 2 4 5 2 2 2" xfId="4078"/>
    <cellStyle name="표준 17 2 4 5 2 2 2 2" xfId="10676"/>
    <cellStyle name="표준 17 2 4 5 2 2 2 2 2" xfId="22917"/>
    <cellStyle name="표준 17 2 4 5 2 2 2 3" xfId="16318"/>
    <cellStyle name="표준 17 2 4 5 2 2 3" xfId="6118"/>
    <cellStyle name="표준 17 2 4 5 2 2 3 2" xfId="10677"/>
    <cellStyle name="표준 17 2 4 5 2 2 3 2 2" xfId="22918"/>
    <cellStyle name="표준 17 2 4 5 2 2 3 3" xfId="18358"/>
    <cellStyle name="표준 17 2 4 5 2 2 4" xfId="10675"/>
    <cellStyle name="표준 17 2 4 5 2 2 4 2" xfId="22916"/>
    <cellStyle name="표준 17 2 4 5 2 2 5" xfId="14985"/>
    <cellStyle name="표준 17 2 4 5 2 3" xfId="4077"/>
    <cellStyle name="표준 17 2 4 5 2 3 2" xfId="10678"/>
    <cellStyle name="표준 17 2 4 5 2 3 2 2" xfId="22919"/>
    <cellStyle name="표준 17 2 4 5 2 3 3" xfId="16317"/>
    <cellStyle name="표준 17 2 4 5 2 4" xfId="6117"/>
    <cellStyle name="표준 17 2 4 5 2 4 2" xfId="10679"/>
    <cellStyle name="표준 17 2 4 5 2 4 2 2" xfId="22920"/>
    <cellStyle name="표준 17 2 4 5 2 4 3" xfId="18357"/>
    <cellStyle name="표준 17 2 4 5 2 5" xfId="10674"/>
    <cellStyle name="표준 17 2 4 5 2 5 2" xfId="22915"/>
    <cellStyle name="표준 17 2 4 5 2 6" xfId="13761"/>
    <cellStyle name="표준 17 2 4 5 3" xfId="1929"/>
    <cellStyle name="표준 17 2 4 5 3 2" xfId="4079"/>
    <cellStyle name="표준 17 2 4 5 3 2 2" xfId="10681"/>
    <cellStyle name="표준 17 2 4 5 3 2 2 2" xfId="22922"/>
    <cellStyle name="표준 17 2 4 5 3 2 3" xfId="16319"/>
    <cellStyle name="표준 17 2 4 5 3 3" xfId="6119"/>
    <cellStyle name="표준 17 2 4 5 3 3 2" xfId="10682"/>
    <cellStyle name="표준 17 2 4 5 3 3 2 2" xfId="22923"/>
    <cellStyle name="표준 17 2 4 5 3 3 3" xfId="18359"/>
    <cellStyle name="표준 17 2 4 5 3 4" xfId="10680"/>
    <cellStyle name="표준 17 2 4 5 3 4 2" xfId="22921"/>
    <cellStyle name="표준 17 2 4 5 3 5" xfId="14169"/>
    <cellStyle name="표준 17 2 4 5 4" xfId="2337"/>
    <cellStyle name="표준 17 2 4 5 4 2" xfId="4080"/>
    <cellStyle name="표준 17 2 4 5 4 2 2" xfId="10684"/>
    <cellStyle name="표준 17 2 4 5 4 2 2 2" xfId="22925"/>
    <cellStyle name="표준 17 2 4 5 4 2 3" xfId="16320"/>
    <cellStyle name="표준 17 2 4 5 4 3" xfId="6120"/>
    <cellStyle name="표준 17 2 4 5 4 3 2" xfId="10685"/>
    <cellStyle name="표준 17 2 4 5 4 3 2 2" xfId="22926"/>
    <cellStyle name="표준 17 2 4 5 4 3 3" xfId="18360"/>
    <cellStyle name="표준 17 2 4 5 4 4" xfId="10683"/>
    <cellStyle name="표준 17 2 4 5 4 4 2" xfId="22924"/>
    <cellStyle name="표준 17 2 4 5 4 5" xfId="14577"/>
    <cellStyle name="표준 17 2 4 5 5" xfId="4076"/>
    <cellStyle name="표준 17 2 4 5 5 2" xfId="10686"/>
    <cellStyle name="표준 17 2 4 5 5 2 2" xfId="22927"/>
    <cellStyle name="표준 17 2 4 5 5 3" xfId="16316"/>
    <cellStyle name="표준 17 2 4 5 6" xfId="6116"/>
    <cellStyle name="표준 17 2 4 5 6 2" xfId="10687"/>
    <cellStyle name="표준 17 2 4 5 6 2 2" xfId="22928"/>
    <cellStyle name="표준 17 2 4 5 6 3" xfId="18356"/>
    <cellStyle name="표준 17 2 4 5 7" xfId="10673"/>
    <cellStyle name="표준 17 2 4 5 7 2" xfId="22914"/>
    <cellStyle name="표준 17 2 4 5 8" xfId="13353"/>
    <cellStyle name="표준 17 2 4 6" xfId="1215"/>
    <cellStyle name="표준 17 2 4 6 2" xfId="2439"/>
    <cellStyle name="표준 17 2 4 6 2 2" xfId="4082"/>
    <cellStyle name="표준 17 2 4 6 2 2 2" xfId="10690"/>
    <cellStyle name="표준 17 2 4 6 2 2 2 2" xfId="22931"/>
    <cellStyle name="표준 17 2 4 6 2 2 3" xfId="16322"/>
    <cellStyle name="표준 17 2 4 6 2 3" xfId="6122"/>
    <cellStyle name="표준 17 2 4 6 2 3 2" xfId="10691"/>
    <cellStyle name="표준 17 2 4 6 2 3 2 2" xfId="22932"/>
    <cellStyle name="표준 17 2 4 6 2 3 3" xfId="18362"/>
    <cellStyle name="표준 17 2 4 6 2 4" xfId="10689"/>
    <cellStyle name="표준 17 2 4 6 2 4 2" xfId="22930"/>
    <cellStyle name="표준 17 2 4 6 2 5" xfId="14679"/>
    <cellStyle name="표준 17 2 4 6 3" xfId="4081"/>
    <cellStyle name="표준 17 2 4 6 3 2" xfId="10692"/>
    <cellStyle name="표준 17 2 4 6 3 2 2" xfId="22933"/>
    <cellStyle name="표준 17 2 4 6 3 3" xfId="16321"/>
    <cellStyle name="표준 17 2 4 6 4" xfId="6121"/>
    <cellStyle name="표준 17 2 4 6 4 2" xfId="10693"/>
    <cellStyle name="표준 17 2 4 6 4 2 2" xfId="22934"/>
    <cellStyle name="표준 17 2 4 6 4 3" xfId="18361"/>
    <cellStyle name="표준 17 2 4 6 5" xfId="10688"/>
    <cellStyle name="표준 17 2 4 6 5 2" xfId="22929"/>
    <cellStyle name="표준 17 2 4 6 6" xfId="13455"/>
    <cellStyle name="표준 17 2 4 7" xfId="1623"/>
    <cellStyle name="표준 17 2 4 7 2" xfId="4083"/>
    <cellStyle name="표준 17 2 4 7 2 2" xfId="10695"/>
    <cellStyle name="표준 17 2 4 7 2 2 2" xfId="22936"/>
    <cellStyle name="표준 17 2 4 7 2 3" xfId="16323"/>
    <cellStyle name="표준 17 2 4 7 3" xfId="6123"/>
    <cellStyle name="표준 17 2 4 7 3 2" xfId="10696"/>
    <cellStyle name="표준 17 2 4 7 3 2 2" xfId="22937"/>
    <cellStyle name="표준 17 2 4 7 3 3" xfId="18363"/>
    <cellStyle name="표준 17 2 4 7 4" xfId="10694"/>
    <cellStyle name="표준 17 2 4 7 4 2" xfId="22935"/>
    <cellStyle name="표준 17 2 4 7 5" xfId="13863"/>
    <cellStyle name="표준 17 2 4 8" xfId="2031"/>
    <cellStyle name="표준 17 2 4 8 2" xfId="4084"/>
    <cellStyle name="표준 17 2 4 8 2 2" xfId="10698"/>
    <cellStyle name="표준 17 2 4 8 2 2 2" xfId="22939"/>
    <cellStyle name="표준 17 2 4 8 2 3" xfId="16324"/>
    <cellStyle name="표준 17 2 4 8 3" xfId="6124"/>
    <cellStyle name="표준 17 2 4 8 3 2" xfId="10699"/>
    <cellStyle name="표준 17 2 4 8 3 2 2" xfId="22940"/>
    <cellStyle name="표준 17 2 4 8 3 3" xfId="18364"/>
    <cellStyle name="표준 17 2 4 8 4" xfId="10697"/>
    <cellStyle name="표준 17 2 4 8 4 2" xfId="22938"/>
    <cellStyle name="표준 17 2 4 8 5" xfId="14271"/>
    <cellStyle name="표준 17 2 4 9" xfId="4045"/>
    <cellStyle name="표준 17 2 4 9 2" xfId="10700"/>
    <cellStyle name="표준 17 2 4 9 2 2" xfId="22941"/>
    <cellStyle name="표준 17 2 4 9 3" xfId="16285"/>
    <cellStyle name="표준 17 2 5" xfId="830"/>
    <cellStyle name="표준 17 2 5 10" xfId="10701"/>
    <cellStyle name="표준 17 2 5 10 2" xfId="22942"/>
    <cellStyle name="표준 17 2 5 11" xfId="13072"/>
    <cellStyle name="표준 17 2 5 2" xfId="932"/>
    <cellStyle name="표준 17 2 5 2 2" xfId="1342"/>
    <cellStyle name="표준 17 2 5 2 2 2" xfId="2566"/>
    <cellStyle name="표준 17 2 5 2 2 2 2" xfId="4088"/>
    <cellStyle name="표준 17 2 5 2 2 2 2 2" xfId="10705"/>
    <cellStyle name="표준 17 2 5 2 2 2 2 2 2" xfId="22946"/>
    <cellStyle name="표준 17 2 5 2 2 2 2 3" xfId="16328"/>
    <cellStyle name="표준 17 2 5 2 2 2 3" xfId="6128"/>
    <cellStyle name="표준 17 2 5 2 2 2 3 2" xfId="10706"/>
    <cellStyle name="표준 17 2 5 2 2 2 3 2 2" xfId="22947"/>
    <cellStyle name="표준 17 2 5 2 2 2 3 3" xfId="18368"/>
    <cellStyle name="표준 17 2 5 2 2 2 4" xfId="10704"/>
    <cellStyle name="표준 17 2 5 2 2 2 4 2" xfId="22945"/>
    <cellStyle name="표준 17 2 5 2 2 2 5" xfId="14806"/>
    <cellStyle name="표준 17 2 5 2 2 3" xfId="4087"/>
    <cellStyle name="표준 17 2 5 2 2 3 2" xfId="10707"/>
    <cellStyle name="표준 17 2 5 2 2 3 2 2" xfId="22948"/>
    <cellStyle name="표준 17 2 5 2 2 3 3" xfId="16327"/>
    <cellStyle name="표준 17 2 5 2 2 4" xfId="6127"/>
    <cellStyle name="표준 17 2 5 2 2 4 2" xfId="10708"/>
    <cellStyle name="표준 17 2 5 2 2 4 2 2" xfId="22949"/>
    <cellStyle name="표준 17 2 5 2 2 4 3" xfId="18367"/>
    <cellStyle name="표준 17 2 5 2 2 5" xfId="10703"/>
    <cellStyle name="표준 17 2 5 2 2 5 2" xfId="22944"/>
    <cellStyle name="표준 17 2 5 2 2 6" xfId="13582"/>
    <cellStyle name="표준 17 2 5 2 3" xfId="1750"/>
    <cellStyle name="표준 17 2 5 2 3 2" xfId="4089"/>
    <cellStyle name="표준 17 2 5 2 3 2 2" xfId="10710"/>
    <cellStyle name="표준 17 2 5 2 3 2 2 2" xfId="22951"/>
    <cellStyle name="표준 17 2 5 2 3 2 3" xfId="16329"/>
    <cellStyle name="표준 17 2 5 2 3 3" xfId="6129"/>
    <cellStyle name="표준 17 2 5 2 3 3 2" xfId="10711"/>
    <cellStyle name="표준 17 2 5 2 3 3 2 2" xfId="22952"/>
    <cellStyle name="표준 17 2 5 2 3 3 3" xfId="18369"/>
    <cellStyle name="표준 17 2 5 2 3 4" xfId="10709"/>
    <cellStyle name="표준 17 2 5 2 3 4 2" xfId="22950"/>
    <cellStyle name="표준 17 2 5 2 3 5" xfId="13990"/>
    <cellStyle name="표준 17 2 5 2 4" xfId="2158"/>
    <cellStyle name="표준 17 2 5 2 4 2" xfId="4090"/>
    <cellStyle name="표준 17 2 5 2 4 2 2" xfId="10713"/>
    <cellStyle name="표준 17 2 5 2 4 2 2 2" xfId="22954"/>
    <cellStyle name="표준 17 2 5 2 4 2 3" xfId="16330"/>
    <cellStyle name="표준 17 2 5 2 4 3" xfId="6130"/>
    <cellStyle name="표준 17 2 5 2 4 3 2" xfId="10714"/>
    <cellStyle name="표준 17 2 5 2 4 3 2 2" xfId="22955"/>
    <cellStyle name="표준 17 2 5 2 4 3 3" xfId="18370"/>
    <cellStyle name="표준 17 2 5 2 4 4" xfId="10712"/>
    <cellStyle name="표준 17 2 5 2 4 4 2" xfId="22953"/>
    <cellStyle name="표준 17 2 5 2 4 5" xfId="14398"/>
    <cellStyle name="표준 17 2 5 2 5" xfId="4086"/>
    <cellStyle name="표준 17 2 5 2 5 2" xfId="10715"/>
    <cellStyle name="표준 17 2 5 2 5 2 2" xfId="22956"/>
    <cellStyle name="표준 17 2 5 2 5 3" xfId="16326"/>
    <cellStyle name="표준 17 2 5 2 6" xfId="6126"/>
    <cellStyle name="표준 17 2 5 2 6 2" xfId="10716"/>
    <cellStyle name="표준 17 2 5 2 6 2 2" xfId="22957"/>
    <cellStyle name="표준 17 2 5 2 6 3" xfId="18366"/>
    <cellStyle name="표준 17 2 5 2 7" xfId="10702"/>
    <cellStyle name="표준 17 2 5 2 7 2" xfId="22943"/>
    <cellStyle name="표준 17 2 5 2 8" xfId="13174"/>
    <cellStyle name="표준 17 2 5 3" xfId="1034"/>
    <cellStyle name="표준 17 2 5 3 2" xfId="1444"/>
    <cellStyle name="표준 17 2 5 3 2 2" xfId="2668"/>
    <cellStyle name="표준 17 2 5 3 2 2 2" xfId="4093"/>
    <cellStyle name="표준 17 2 5 3 2 2 2 2" xfId="10720"/>
    <cellStyle name="표준 17 2 5 3 2 2 2 2 2" xfId="22961"/>
    <cellStyle name="표준 17 2 5 3 2 2 2 3" xfId="16333"/>
    <cellStyle name="표준 17 2 5 3 2 2 3" xfId="6133"/>
    <cellStyle name="표준 17 2 5 3 2 2 3 2" xfId="10721"/>
    <cellStyle name="표준 17 2 5 3 2 2 3 2 2" xfId="22962"/>
    <cellStyle name="표준 17 2 5 3 2 2 3 3" xfId="18373"/>
    <cellStyle name="표준 17 2 5 3 2 2 4" xfId="10719"/>
    <cellStyle name="표준 17 2 5 3 2 2 4 2" xfId="22960"/>
    <cellStyle name="표준 17 2 5 3 2 2 5" xfId="14908"/>
    <cellStyle name="표준 17 2 5 3 2 3" xfId="4092"/>
    <cellStyle name="표준 17 2 5 3 2 3 2" xfId="10722"/>
    <cellStyle name="표준 17 2 5 3 2 3 2 2" xfId="22963"/>
    <cellStyle name="표준 17 2 5 3 2 3 3" xfId="16332"/>
    <cellStyle name="표준 17 2 5 3 2 4" xfId="6132"/>
    <cellStyle name="표준 17 2 5 3 2 4 2" xfId="10723"/>
    <cellStyle name="표준 17 2 5 3 2 4 2 2" xfId="22964"/>
    <cellStyle name="표준 17 2 5 3 2 4 3" xfId="18372"/>
    <cellStyle name="표준 17 2 5 3 2 5" xfId="10718"/>
    <cellStyle name="표준 17 2 5 3 2 5 2" xfId="22959"/>
    <cellStyle name="표준 17 2 5 3 2 6" xfId="13684"/>
    <cellStyle name="표준 17 2 5 3 3" xfId="1852"/>
    <cellStyle name="표준 17 2 5 3 3 2" xfId="4094"/>
    <cellStyle name="표준 17 2 5 3 3 2 2" xfId="10725"/>
    <cellStyle name="표준 17 2 5 3 3 2 2 2" xfId="22966"/>
    <cellStyle name="표준 17 2 5 3 3 2 3" xfId="16334"/>
    <cellStyle name="표준 17 2 5 3 3 3" xfId="6134"/>
    <cellStyle name="표준 17 2 5 3 3 3 2" xfId="10726"/>
    <cellStyle name="표준 17 2 5 3 3 3 2 2" xfId="22967"/>
    <cellStyle name="표준 17 2 5 3 3 3 3" xfId="18374"/>
    <cellStyle name="표준 17 2 5 3 3 4" xfId="10724"/>
    <cellStyle name="표준 17 2 5 3 3 4 2" xfId="22965"/>
    <cellStyle name="표준 17 2 5 3 3 5" xfId="14092"/>
    <cellStyle name="표준 17 2 5 3 4" xfId="2260"/>
    <cellStyle name="표준 17 2 5 3 4 2" xfId="4095"/>
    <cellStyle name="표준 17 2 5 3 4 2 2" xfId="10728"/>
    <cellStyle name="표준 17 2 5 3 4 2 2 2" xfId="22969"/>
    <cellStyle name="표준 17 2 5 3 4 2 3" xfId="16335"/>
    <cellStyle name="표준 17 2 5 3 4 3" xfId="6135"/>
    <cellStyle name="표준 17 2 5 3 4 3 2" xfId="10729"/>
    <cellStyle name="표준 17 2 5 3 4 3 2 2" xfId="22970"/>
    <cellStyle name="표준 17 2 5 3 4 3 3" xfId="18375"/>
    <cellStyle name="표준 17 2 5 3 4 4" xfId="10727"/>
    <cellStyle name="표준 17 2 5 3 4 4 2" xfId="22968"/>
    <cellStyle name="표준 17 2 5 3 4 5" xfId="14500"/>
    <cellStyle name="표준 17 2 5 3 5" xfId="4091"/>
    <cellStyle name="표준 17 2 5 3 5 2" xfId="10730"/>
    <cellStyle name="표준 17 2 5 3 5 2 2" xfId="22971"/>
    <cellStyle name="표준 17 2 5 3 5 3" xfId="16331"/>
    <cellStyle name="표준 17 2 5 3 6" xfId="6131"/>
    <cellStyle name="표준 17 2 5 3 6 2" xfId="10731"/>
    <cellStyle name="표준 17 2 5 3 6 2 2" xfId="22972"/>
    <cellStyle name="표준 17 2 5 3 6 3" xfId="18371"/>
    <cellStyle name="표준 17 2 5 3 7" xfId="10717"/>
    <cellStyle name="표준 17 2 5 3 7 2" xfId="22958"/>
    <cellStyle name="표준 17 2 5 3 8" xfId="13276"/>
    <cellStyle name="표준 17 2 5 4" xfId="1137"/>
    <cellStyle name="표준 17 2 5 4 2" xfId="1546"/>
    <cellStyle name="표준 17 2 5 4 2 2" xfId="2770"/>
    <cellStyle name="표준 17 2 5 4 2 2 2" xfId="4098"/>
    <cellStyle name="표준 17 2 5 4 2 2 2 2" xfId="10735"/>
    <cellStyle name="표준 17 2 5 4 2 2 2 2 2" xfId="22976"/>
    <cellStyle name="표준 17 2 5 4 2 2 2 3" xfId="16338"/>
    <cellStyle name="표준 17 2 5 4 2 2 3" xfId="6138"/>
    <cellStyle name="표준 17 2 5 4 2 2 3 2" xfId="10736"/>
    <cellStyle name="표준 17 2 5 4 2 2 3 2 2" xfId="22977"/>
    <cellStyle name="표준 17 2 5 4 2 2 3 3" xfId="18378"/>
    <cellStyle name="표준 17 2 5 4 2 2 4" xfId="10734"/>
    <cellStyle name="표준 17 2 5 4 2 2 4 2" xfId="22975"/>
    <cellStyle name="표준 17 2 5 4 2 2 5" xfId="15010"/>
    <cellStyle name="표준 17 2 5 4 2 3" xfId="4097"/>
    <cellStyle name="표준 17 2 5 4 2 3 2" xfId="10737"/>
    <cellStyle name="표준 17 2 5 4 2 3 2 2" xfId="22978"/>
    <cellStyle name="표준 17 2 5 4 2 3 3" xfId="16337"/>
    <cellStyle name="표준 17 2 5 4 2 4" xfId="6137"/>
    <cellStyle name="표준 17 2 5 4 2 4 2" xfId="10738"/>
    <cellStyle name="표준 17 2 5 4 2 4 2 2" xfId="22979"/>
    <cellStyle name="표준 17 2 5 4 2 4 3" xfId="18377"/>
    <cellStyle name="표준 17 2 5 4 2 5" xfId="10733"/>
    <cellStyle name="표준 17 2 5 4 2 5 2" xfId="22974"/>
    <cellStyle name="표준 17 2 5 4 2 6" xfId="13786"/>
    <cellStyle name="표준 17 2 5 4 3" xfId="1954"/>
    <cellStyle name="표준 17 2 5 4 3 2" xfId="4099"/>
    <cellStyle name="표준 17 2 5 4 3 2 2" xfId="10740"/>
    <cellStyle name="표준 17 2 5 4 3 2 2 2" xfId="22981"/>
    <cellStyle name="표준 17 2 5 4 3 2 3" xfId="16339"/>
    <cellStyle name="표준 17 2 5 4 3 3" xfId="6139"/>
    <cellStyle name="표준 17 2 5 4 3 3 2" xfId="10741"/>
    <cellStyle name="표준 17 2 5 4 3 3 2 2" xfId="22982"/>
    <cellStyle name="표준 17 2 5 4 3 3 3" xfId="18379"/>
    <cellStyle name="표준 17 2 5 4 3 4" xfId="10739"/>
    <cellStyle name="표준 17 2 5 4 3 4 2" xfId="22980"/>
    <cellStyle name="표준 17 2 5 4 3 5" xfId="14194"/>
    <cellStyle name="표준 17 2 5 4 4" xfId="2362"/>
    <cellStyle name="표준 17 2 5 4 4 2" xfId="4100"/>
    <cellStyle name="표준 17 2 5 4 4 2 2" xfId="10743"/>
    <cellStyle name="표준 17 2 5 4 4 2 2 2" xfId="22984"/>
    <cellStyle name="표준 17 2 5 4 4 2 3" xfId="16340"/>
    <cellStyle name="표준 17 2 5 4 4 3" xfId="6140"/>
    <cellStyle name="표준 17 2 5 4 4 3 2" xfId="10744"/>
    <cellStyle name="표준 17 2 5 4 4 3 2 2" xfId="22985"/>
    <cellStyle name="표준 17 2 5 4 4 3 3" xfId="18380"/>
    <cellStyle name="표준 17 2 5 4 4 4" xfId="10742"/>
    <cellStyle name="표준 17 2 5 4 4 4 2" xfId="22983"/>
    <cellStyle name="표준 17 2 5 4 4 5" xfId="14602"/>
    <cellStyle name="표준 17 2 5 4 5" xfId="4096"/>
    <cellStyle name="표준 17 2 5 4 5 2" xfId="10745"/>
    <cellStyle name="표준 17 2 5 4 5 2 2" xfId="22986"/>
    <cellStyle name="표준 17 2 5 4 5 3" xfId="16336"/>
    <cellStyle name="표준 17 2 5 4 6" xfId="6136"/>
    <cellStyle name="표준 17 2 5 4 6 2" xfId="10746"/>
    <cellStyle name="표준 17 2 5 4 6 2 2" xfId="22987"/>
    <cellStyle name="표준 17 2 5 4 6 3" xfId="18376"/>
    <cellStyle name="표준 17 2 5 4 7" xfId="10732"/>
    <cellStyle name="표준 17 2 5 4 7 2" xfId="22973"/>
    <cellStyle name="표준 17 2 5 4 8" xfId="13378"/>
    <cellStyle name="표준 17 2 5 5" xfId="1240"/>
    <cellStyle name="표준 17 2 5 5 2" xfId="2464"/>
    <cellStyle name="표준 17 2 5 5 2 2" xfId="4102"/>
    <cellStyle name="표준 17 2 5 5 2 2 2" xfId="10749"/>
    <cellStyle name="표준 17 2 5 5 2 2 2 2" xfId="22990"/>
    <cellStyle name="표준 17 2 5 5 2 2 3" xfId="16342"/>
    <cellStyle name="표준 17 2 5 5 2 3" xfId="6142"/>
    <cellStyle name="표준 17 2 5 5 2 3 2" xfId="10750"/>
    <cellStyle name="표준 17 2 5 5 2 3 2 2" xfId="22991"/>
    <cellStyle name="표준 17 2 5 5 2 3 3" xfId="18382"/>
    <cellStyle name="표준 17 2 5 5 2 4" xfId="10748"/>
    <cellStyle name="표준 17 2 5 5 2 4 2" xfId="22989"/>
    <cellStyle name="표준 17 2 5 5 2 5" xfId="14704"/>
    <cellStyle name="표준 17 2 5 5 3" xfId="4101"/>
    <cellStyle name="표준 17 2 5 5 3 2" xfId="10751"/>
    <cellStyle name="표준 17 2 5 5 3 2 2" xfId="22992"/>
    <cellStyle name="표준 17 2 5 5 3 3" xfId="16341"/>
    <cellStyle name="표준 17 2 5 5 4" xfId="6141"/>
    <cellStyle name="표준 17 2 5 5 4 2" xfId="10752"/>
    <cellStyle name="표준 17 2 5 5 4 2 2" xfId="22993"/>
    <cellStyle name="표준 17 2 5 5 4 3" xfId="18381"/>
    <cellStyle name="표준 17 2 5 5 5" xfId="10747"/>
    <cellStyle name="표준 17 2 5 5 5 2" xfId="22988"/>
    <cellStyle name="표준 17 2 5 5 6" xfId="13480"/>
    <cellStyle name="표준 17 2 5 6" xfId="1648"/>
    <cellStyle name="표준 17 2 5 6 2" xfId="4103"/>
    <cellStyle name="표준 17 2 5 6 2 2" xfId="10754"/>
    <cellStyle name="표준 17 2 5 6 2 2 2" xfId="22995"/>
    <cellStyle name="표준 17 2 5 6 2 3" xfId="16343"/>
    <cellStyle name="표준 17 2 5 6 3" xfId="6143"/>
    <cellStyle name="표준 17 2 5 6 3 2" xfId="10755"/>
    <cellStyle name="표준 17 2 5 6 3 2 2" xfId="22996"/>
    <cellStyle name="표준 17 2 5 6 3 3" xfId="18383"/>
    <cellStyle name="표준 17 2 5 6 4" xfId="10753"/>
    <cellStyle name="표준 17 2 5 6 4 2" xfId="22994"/>
    <cellStyle name="표준 17 2 5 6 5" xfId="13888"/>
    <cellStyle name="표준 17 2 5 7" xfId="2056"/>
    <cellStyle name="표준 17 2 5 7 2" xfId="4104"/>
    <cellStyle name="표준 17 2 5 7 2 2" xfId="10757"/>
    <cellStyle name="표준 17 2 5 7 2 2 2" xfId="22998"/>
    <cellStyle name="표준 17 2 5 7 2 3" xfId="16344"/>
    <cellStyle name="표준 17 2 5 7 3" xfId="6144"/>
    <cellStyle name="표준 17 2 5 7 3 2" xfId="10758"/>
    <cellStyle name="표준 17 2 5 7 3 2 2" xfId="22999"/>
    <cellStyle name="표준 17 2 5 7 3 3" xfId="18384"/>
    <cellStyle name="표준 17 2 5 7 4" xfId="10756"/>
    <cellStyle name="표준 17 2 5 7 4 2" xfId="22997"/>
    <cellStyle name="표준 17 2 5 7 5" xfId="14296"/>
    <cellStyle name="표준 17 2 5 8" xfId="4085"/>
    <cellStyle name="표준 17 2 5 8 2" xfId="10759"/>
    <cellStyle name="표준 17 2 5 8 2 2" xfId="23000"/>
    <cellStyle name="표준 17 2 5 8 3" xfId="16325"/>
    <cellStyle name="표준 17 2 5 9" xfId="6125"/>
    <cellStyle name="표준 17 2 5 9 2" xfId="10760"/>
    <cellStyle name="표준 17 2 5 9 2 2" xfId="23001"/>
    <cellStyle name="표준 17 2 5 9 3" xfId="18365"/>
    <cellStyle name="표준 17 2 6" xfId="882"/>
    <cellStyle name="표준 17 2 6 2" xfId="1292"/>
    <cellStyle name="표준 17 2 6 2 2" xfId="2516"/>
    <cellStyle name="표준 17 2 6 2 2 2" xfId="4107"/>
    <cellStyle name="표준 17 2 6 2 2 2 2" xfId="10764"/>
    <cellStyle name="표준 17 2 6 2 2 2 2 2" xfId="23005"/>
    <cellStyle name="표준 17 2 6 2 2 2 3" xfId="16347"/>
    <cellStyle name="표준 17 2 6 2 2 3" xfId="6147"/>
    <cellStyle name="표준 17 2 6 2 2 3 2" xfId="10765"/>
    <cellStyle name="표준 17 2 6 2 2 3 2 2" xfId="23006"/>
    <cellStyle name="표준 17 2 6 2 2 3 3" xfId="18387"/>
    <cellStyle name="표준 17 2 6 2 2 4" xfId="10763"/>
    <cellStyle name="표준 17 2 6 2 2 4 2" xfId="23004"/>
    <cellStyle name="표준 17 2 6 2 2 5" xfId="14756"/>
    <cellStyle name="표준 17 2 6 2 3" xfId="4106"/>
    <cellStyle name="표준 17 2 6 2 3 2" xfId="10766"/>
    <cellStyle name="표준 17 2 6 2 3 2 2" xfId="23007"/>
    <cellStyle name="표준 17 2 6 2 3 3" xfId="16346"/>
    <cellStyle name="표준 17 2 6 2 4" xfId="6146"/>
    <cellStyle name="표준 17 2 6 2 4 2" xfId="10767"/>
    <cellStyle name="표준 17 2 6 2 4 2 2" xfId="23008"/>
    <cellStyle name="표준 17 2 6 2 4 3" xfId="18386"/>
    <cellStyle name="표준 17 2 6 2 5" xfId="10762"/>
    <cellStyle name="표준 17 2 6 2 5 2" xfId="23003"/>
    <cellStyle name="표준 17 2 6 2 6" xfId="13532"/>
    <cellStyle name="표준 17 2 6 3" xfId="1700"/>
    <cellStyle name="표준 17 2 6 3 2" xfId="4108"/>
    <cellStyle name="표준 17 2 6 3 2 2" xfId="10769"/>
    <cellStyle name="표준 17 2 6 3 2 2 2" xfId="23010"/>
    <cellStyle name="표준 17 2 6 3 2 3" xfId="16348"/>
    <cellStyle name="표준 17 2 6 3 3" xfId="6148"/>
    <cellStyle name="표준 17 2 6 3 3 2" xfId="10770"/>
    <cellStyle name="표준 17 2 6 3 3 2 2" xfId="23011"/>
    <cellStyle name="표준 17 2 6 3 3 3" xfId="18388"/>
    <cellStyle name="표준 17 2 6 3 4" xfId="10768"/>
    <cellStyle name="표준 17 2 6 3 4 2" xfId="23009"/>
    <cellStyle name="표준 17 2 6 3 5" xfId="13940"/>
    <cellStyle name="표준 17 2 6 4" xfId="2108"/>
    <cellStyle name="표준 17 2 6 4 2" xfId="4109"/>
    <cellStyle name="표준 17 2 6 4 2 2" xfId="10772"/>
    <cellStyle name="표준 17 2 6 4 2 2 2" xfId="23013"/>
    <cellStyle name="표준 17 2 6 4 2 3" xfId="16349"/>
    <cellStyle name="표준 17 2 6 4 3" xfId="6149"/>
    <cellStyle name="표준 17 2 6 4 3 2" xfId="10773"/>
    <cellStyle name="표준 17 2 6 4 3 2 2" xfId="23014"/>
    <cellStyle name="표준 17 2 6 4 3 3" xfId="18389"/>
    <cellStyle name="표준 17 2 6 4 4" xfId="10771"/>
    <cellStyle name="표준 17 2 6 4 4 2" xfId="23012"/>
    <cellStyle name="표준 17 2 6 4 5" xfId="14348"/>
    <cellStyle name="표준 17 2 6 5" xfId="4105"/>
    <cellStyle name="표준 17 2 6 5 2" xfId="10774"/>
    <cellStyle name="표준 17 2 6 5 2 2" xfId="23015"/>
    <cellStyle name="표준 17 2 6 5 3" xfId="16345"/>
    <cellStyle name="표준 17 2 6 6" xfId="6145"/>
    <cellStyle name="표준 17 2 6 6 2" xfId="10775"/>
    <cellStyle name="표준 17 2 6 6 2 2" xfId="23016"/>
    <cellStyle name="표준 17 2 6 6 3" xfId="18385"/>
    <cellStyle name="표준 17 2 6 7" xfId="10761"/>
    <cellStyle name="표준 17 2 6 7 2" xfId="23002"/>
    <cellStyle name="표준 17 2 6 8" xfId="13124"/>
    <cellStyle name="표준 17 2 7" xfId="984"/>
    <cellStyle name="표준 17 2 7 2" xfId="1394"/>
    <cellStyle name="표준 17 2 7 2 2" xfId="2618"/>
    <cellStyle name="표준 17 2 7 2 2 2" xfId="4112"/>
    <cellStyle name="표준 17 2 7 2 2 2 2" xfId="10779"/>
    <cellStyle name="표준 17 2 7 2 2 2 2 2" xfId="23020"/>
    <cellStyle name="표준 17 2 7 2 2 2 3" xfId="16352"/>
    <cellStyle name="표준 17 2 7 2 2 3" xfId="6152"/>
    <cellStyle name="표준 17 2 7 2 2 3 2" xfId="10780"/>
    <cellStyle name="표준 17 2 7 2 2 3 2 2" xfId="23021"/>
    <cellStyle name="표준 17 2 7 2 2 3 3" xfId="18392"/>
    <cellStyle name="표준 17 2 7 2 2 4" xfId="10778"/>
    <cellStyle name="표준 17 2 7 2 2 4 2" xfId="23019"/>
    <cellStyle name="표준 17 2 7 2 2 5" xfId="14858"/>
    <cellStyle name="표준 17 2 7 2 3" xfId="4111"/>
    <cellStyle name="표준 17 2 7 2 3 2" xfId="10781"/>
    <cellStyle name="표준 17 2 7 2 3 2 2" xfId="23022"/>
    <cellStyle name="표준 17 2 7 2 3 3" xfId="16351"/>
    <cellStyle name="표준 17 2 7 2 4" xfId="6151"/>
    <cellStyle name="표준 17 2 7 2 4 2" xfId="10782"/>
    <cellStyle name="표준 17 2 7 2 4 2 2" xfId="23023"/>
    <cellStyle name="표준 17 2 7 2 4 3" xfId="18391"/>
    <cellStyle name="표준 17 2 7 2 5" xfId="10777"/>
    <cellStyle name="표준 17 2 7 2 5 2" xfId="23018"/>
    <cellStyle name="표준 17 2 7 2 6" xfId="13634"/>
    <cellStyle name="표준 17 2 7 3" xfId="1802"/>
    <cellStyle name="표준 17 2 7 3 2" xfId="4113"/>
    <cellStyle name="표준 17 2 7 3 2 2" xfId="10784"/>
    <cellStyle name="표준 17 2 7 3 2 2 2" xfId="23025"/>
    <cellStyle name="표준 17 2 7 3 2 3" xfId="16353"/>
    <cellStyle name="표준 17 2 7 3 3" xfId="6153"/>
    <cellStyle name="표준 17 2 7 3 3 2" xfId="10785"/>
    <cellStyle name="표준 17 2 7 3 3 2 2" xfId="23026"/>
    <cellStyle name="표준 17 2 7 3 3 3" xfId="18393"/>
    <cellStyle name="표준 17 2 7 3 4" xfId="10783"/>
    <cellStyle name="표준 17 2 7 3 4 2" xfId="23024"/>
    <cellStyle name="표준 17 2 7 3 5" xfId="14042"/>
    <cellStyle name="표준 17 2 7 4" xfId="2210"/>
    <cellStyle name="표준 17 2 7 4 2" xfId="4114"/>
    <cellStyle name="표준 17 2 7 4 2 2" xfId="10787"/>
    <cellStyle name="표준 17 2 7 4 2 2 2" xfId="23028"/>
    <cellStyle name="표준 17 2 7 4 2 3" xfId="16354"/>
    <cellStyle name="표준 17 2 7 4 3" xfId="6154"/>
    <cellStyle name="표준 17 2 7 4 3 2" xfId="10788"/>
    <cellStyle name="표준 17 2 7 4 3 2 2" xfId="23029"/>
    <cellStyle name="표준 17 2 7 4 3 3" xfId="18394"/>
    <cellStyle name="표준 17 2 7 4 4" xfId="10786"/>
    <cellStyle name="표준 17 2 7 4 4 2" xfId="23027"/>
    <cellStyle name="표준 17 2 7 4 5" xfId="14450"/>
    <cellStyle name="표준 17 2 7 5" xfId="4110"/>
    <cellStyle name="표준 17 2 7 5 2" xfId="10789"/>
    <cellStyle name="표준 17 2 7 5 2 2" xfId="23030"/>
    <cellStyle name="표준 17 2 7 5 3" xfId="16350"/>
    <cellStyle name="표준 17 2 7 6" xfId="6150"/>
    <cellStyle name="표준 17 2 7 6 2" xfId="10790"/>
    <cellStyle name="표준 17 2 7 6 2 2" xfId="23031"/>
    <cellStyle name="표준 17 2 7 6 3" xfId="18390"/>
    <cellStyle name="표준 17 2 7 7" xfId="10776"/>
    <cellStyle name="표준 17 2 7 7 2" xfId="23017"/>
    <cellStyle name="표준 17 2 7 8" xfId="13226"/>
    <cellStyle name="표준 17 2 8" xfId="1087"/>
    <cellStyle name="표준 17 2 8 2" xfId="1496"/>
    <cellStyle name="표준 17 2 8 2 2" xfId="2720"/>
    <cellStyle name="표준 17 2 8 2 2 2" xfId="4117"/>
    <cellStyle name="표준 17 2 8 2 2 2 2" xfId="10794"/>
    <cellStyle name="표준 17 2 8 2 2 2 2 2" xfId="23035"/>
    <cellStyle name="표준 17 2 8 2 2 2 3" xfId="16357"/>
    <cellStyle name="표준 17 2 8 2 2 3" xfId="6157"/>
    <cellStyle name="표준 17 2 8 2 2 3 2" xfId="10795"/>
    <cellStyle name="표준 17 2 8 2 2 3 2 2" xfId="23036"/>
    <cellStyle name="표준 17 2 8 2 2 3 3" xfId="18397"/>
    <cellStyle name="표준 17 2 8 2 2 4" xfId="10793"/>
    <cellStyle name="표준 17 2 8 2 2 4 2" xfId="23034"/>
    <cellStyle name="표준 17 2 8 2 2 5" xfId="14960"/>
    <cellStyle name="표준 17 2 8 2 3" xfId="4116"/>
    <cellStyle name="표준 17 2 8 2 3 2" xfId="10796"/>
    <cellStyle name="표준 17 2 8 2 3 2 2" xfId="23037"/>
    <cellStyle name="표준 17 2 8 2 3 3" xfId="16356"/>
    <cellStyle name="표준 17 2 8 2 4" xfId="6156"/>
    <cellStyle name="표준 17 2 8 2 4 2" xfId="10797"/>
    <cellStyle name="표준 17 2 8 2 4 2 2" xfId="23038"/>
    <cellStyle name="표준 17 2 8 2 4 3" xfId="18396"/>
    <cellStyle name="표준 17 2 8 2 5" xfId="10792"/>
    <cellStyle name="표준 17 2 8 2 5 2" xfId="23033"/>
    <cellStyle name="표준 17 2 8 2 6" xfId="13736"/>
    <cellStyle name="표준 17 2 8 3" xfId="1904"/>
    <cellStyle name="표준 17 2 8 3 2" xfId="4118"/>
    <cellStyle name="표준 17 2 8 3 2 2" xfId="10799"/>
    <cellStyle name="표준 17 2 8 3 2 2 2" xfId="23040"/>
    <cellStyle name="표준 17 2 8 3 2 3" xfId="16358"/>
    <cellStyle name="표준 17 2 8 3 3" xfId="6158"/>
    <cellStyle name="표준 17 2 8 3 3 2" xfId="10800"/>
    <cellStyle name="표준 17 2 8 3 3 2 2" xfId="23041"/>
    <cellStyle name="표준 17 2 8 3 3 3" xfId="18398"/>
    <cellStyle name="표준 17 2 8 3 4" xfId="10798"/>
    <cellStyle name="표준 17 2 8 3 4 2" xfId="23039"/>
    <cellStyle name="표준 17 2 8 3 5" xfId="14144"/>
    <cellStyle name="표준 17 2 8 4" xfId="2312"/>
    <cellStyle name="표준 17 2 8 4 2" xfId="4119"/>
    <cellStyle name="표준 17 2 8 4 2 2" xfId="10802"/>
    <cellStyle name="표준 17 2 8 4 2 2 2" xfId="23043"/>
    <cellStyle name="표준 17 2 8 4 2 3" xfId="16359"/>
    <cellStyle name="표준 17 2 8 4 3" xfId="6159"/>
    <cellStyle name="표준 17 2 8 4 3 2" xfId="10803"/>
    <cellStyle name="표준 17 2 8 4 3 2 2" xfId="23044"/>
    <cellStyle name="표준 17 2 8 4 3 3" xfId="18399"/>
    <cellStyle name="표준 17 2 8 4 4" xfId="10801"/>
    <cellStyle name="표준 17 2 8 4 4 2" xfId="23042"/>
    <cellStyle name="표준 17 2 8 4 5" xfId="14552"/>
    <cellStyle name="표준 17 2 8 5" xfId="4115"/>
    <cellStyle name="표준 17 2 8 5 2" xfId="10804"/>
    <cellStyle name="표준 17 2 8 5 2 2" xfId="23045"/>
    <cellStyle name="표준 17 2 8 5 3" xfId="16355"/>
    <cellStyle name="표준 17 2 8 6" xfId="6155"/>
    <cellStyle name="표준 17 2 8 6 2" xfId="10805"/>
    <cellStyle name="표준 17 2 8 6 2 2" xfId="23046"/>
    <cellStyle name="표준 17 2 8 6 3" xfId="18395"/>
    <cellStyle name="표준 17 2 8 7" xfId="10791"/>
    <cellStyle name="표준 17 2 8 7 2" xfId="23032"/>
    <cellStyle name="표준 17 2 8 8" xfId="13328"/>
    <cellStyle name="표준 17 2 9" xfId="1190"/>
    <cellStyle name="표준 17 2 9 2" xfId="2414"/>
    <cellStyle name="표준 17 2 9 2 2" xfId="4121"/>
    <cellStyle name="표준 17 2 9 2 2 2" xfId="10808"/>
    <cellStyle name="표준 17 2 9 2 2 2 2" xfId="23049"/>
    <cellStyle name="표준 17 2 9 2 2 3" xfId="16361"/>
    <cellStyle name="표준 17 2 9 2 3" xfId="6161"/>
    <cellStyle name="표준 17 2 9 2 3 2" xfId="10809"/>
    <cellStyle name="표준 17 2 9 2 3 2 2" xfId="23050"/>
    <cellStyle name="표준 17 2 9 2 3 3" xfId="18401"/>
    <cellStyle name="표준 17 2 9 2 4" xfId="10807"/>
    <cellStyle name="표준 17 2 9 2 4 2" xfId="23048"/>
    <cellStyle name="표준 17 2 9 2 5" xfId="14654"/>
    <cellStyle name="표준 17 2 9 3" xfId="4120"/>
    <cellStyle name="표준 17 2 9 3 2" xfId="10810"/>
    <cellStyle name="표준 17 2 9 3 2 2" xfId="23051"/>
    <cellStyle name="표준 17 2 9 3 3" xfId="16360"/>
    <cellStyle name="표준 17 2 9 4" xfId="6160"/>
    <cellStyle name="표준 17 2 9 4 2" xfId="10811"/>
    <cellStyle name="표준 17 2 9 4 2 2" xfId="23052"/>
    <cellStyle name="표준 17 2 9 4 3" xfId="18400"/>
    <cellStyle name="표준 17 2 9 5" xfId="10806"/>
    <cellStyle name="표준 17 2 9 5 2" xfId="23047"/>
    <cellStyle name="표준 17 2 9 6" xfId="13430"/>
    <cellStyle name="표준 17 3" xfId="779"/>
    <cellStyle name="표준 17 3 10" xfId="2008"/>
    <cellStyle name="표준 17 3 10 2" xfId="4123"/>
    <cellStyle name="표준 17 3 10 2 2" xfId="10814"/>
    <cellStyle name="표준 17 3 10 2 2 2" xfId="23055"/>
    <cellStyle name="표준 17 3 10 2 3" xfId="16363"/>
    <cellStyle name="표준 17 3 10 3" xfId="6163"/>
    <cellStyle name="표준 17 3 10 3 2" xfId="10815"/>
    <cellStyle name="표준 17 3 10 3 2 2" xfId="23056"/>
    <cellStyle name="표준 17 3 10 3 3" xfId="18403"/>
    <cellStyle name="표준 17 3 10 4" xfId="10813"/>
    <cellStyle name="표준 17 3 10 4 2" xfId="23054"/>
    <cellStyle name="표준 17 3 10 5" xfId="14248"/>
    <cellStyle name="표준 17 3 11" xfId="4122"/>
    <cellStyle name="표준 17 3 11 2" xfId="10816"/>
    <cellStyle name="표준 17 3 11 2 2" xfId="23057"/>
    <cellStyle name="표준 17 3 11 3" xfId="16362"/>
    <cellStyle name="표준 17 3 12" xfId="6162"/>
    <cellStyle name="표준 17 3 12 2" xfId="10817"/>
    <cellStyle name="표준 17 3 12 2 2" xfId="23058"/>
    <cellStyle name="표준 17 3 12 3" xfId="18402"/>
    <cellStyle name="표준 17 3 13" xfId="10812"/>
    <cellStyle name="표준 17 3 13 2" xfId="23053"/>
    <cellStyle name="표준 17 3 14" xfId="13024"/>
    <cellStyle name="표준 17 3 2" xfId="795"/>
    <cellStyle name="표준 17 3 2 10" xfId="4124"/>
    <cellStyle name="표준 17 3 2 10 2" xfId="10819"/>
    <cellStyle name="표준 17 3 2 10 2 2" xfId="23060"/>
    <cellStyle name="표준 17 3 2 10 3" xfId="16364"/>
    <cellStyle name="표준 17 3 2 11" xfId="6164"/>
    <cellStyle name="표준 17 3 2 11 2" xfId="10820"/>
    <cellStyle name="표준 17 3 2 11 2 2" xfId="23061"/>
    <cellStyle name="표준 17 3 2 11 3" xfId="18404"/>
    <cellStyle name="표준 17 3 2 12" xfId="10818"/>
    <cellStyle name="표준 17 3 2 12 2" xfId="23059"/>
    <cellStyle name="표준 17 3 2 13" xfId="13037"/>
    <cellStyle name="표준 17 3 2 2" xfId="820"/>
    <cellStyle name="표준 17 3 2 2 10" xfId="6165"/>
    <cellStyle name="표준 17 3 2 2 10 2" xfId="10822"/>
    <cellStyle name="표준 17 3 2 2 10 2 2" xfId="23063"/>
    <cellStyle name="표준 17 3 2 2 10 3" xfId="18405"/>
    <cellStyle name="표준 17 3 2 2 11" xfId="10821"/>
    <cellStyle name="표준 17 3 2 2 11 2" xfId="23062"/>
    <cellStyle name="표준 17 3 2 2 12" xfId="13062"/>
    <cellStyle name="표준 17 3 2 2 2" xfId="870"/>
    <cellStyle name="표준 17 3 2 2 2 10" xfId="10823"/>
    <cellStyle name="표준 17 3 2 2 2 10 2" xfId="23064"/>
    <cellStyle name="표준 17 3 2 2 2 11" xfId="13112"/>
    <cellStyle name="표준 17 3 2 2 2 2" xfId="972"/>
    <cellStyle name="표준 17 3 2 2 2 2 2" xfId="1382"/>
    <cellStyle name="표준 17 3 2 2 2 2 2 2" xfId="2606"/>
    <cellStyle name="표준 17 3 2 2 2 2 2 2 2" xfId="4129"/>
    <cellStyle name="표준 17 3 2 2 2 2 2 2 2 2" xfId="10827"/>
    <cellStyle name="표준 17 3 2 2 2 2 2 2 2 2 2" xfId="23068"/>
    <cellStyle name="표준 17 3 2 2 2 2 2 2 2 3" xfId="16369"/>
    <cellStyle name="표준 17 3 2 2 2 2 2 2 3" xfId="6169"/>
    <cellStyle name="표준 17 3 2 2 2 2 2 2 3 2" xfId="10828"/>
    <cellStyle name="표준 17 3 2 2 2 2 2 2 3 2 2" xfId="23069"/>
    <cellStyle name="표준 17 3 2 2 2 2 2 2 3 3" xfId="18409"/>
    <cellStyle name="표준 17 3 2 2 2 2 2 2 4" xfId="10826"/>
    <cellStyle name="표준 17 3 2 2 2 2 2 2 4 2" xfId="23067"/>
    <cellStyle name="표준 17 3 2 2 2 2 2 2 5" xfId="14846"/>
    <cellStyle name="표준 17 3 2 2 2 2 2 3" xfId="4128"/>
    <cellStyle name="표준 17 3 2 2 2 2 2 3 2" xfId="10829"/>
    <cellStyle name="표준 17 3 2 2 2 2 2 3 2 2" xfId="23070"/>
    <cellStyle name="표준 17 3 2 2 2 2 2 3 3" xfId="16368"/>
    <cellStyle name="표준 17 3 2 2 2 2 2 4" xfId="6168"/>
    <cellStyle name="표준 17 3 2 2 2 2 2 4 2" xfId="10830"/>
    <cellStyle name="표준 17 3 2 2 2 2 2 4 2 2" xfId="23071"/>
    <cellStyle name="표준 17 3 2 2 2 2 2 4 3" xfId="18408"/>
    <cellStyle name="표준 17 3 2 2 2 2 2 5" xfId="10825"/>
    <cellStyle name="표준 17 3 2 2 2 2 2 5 2" xfId="23066"/>
    <cellStyle name="표준 17 3 2 2 2 2 2 6" xfId="13622"/>
    <cellStyle name="표준 17 3 2 2 2 2 3" xfId="1790"/>
    <cellStyle name="표준 17 3 2 2 2 2 3 2" xfId="4130"/>
    <cellStyle name="표준 17 3 2 2 2 2 3 2 2" xfId="10832"/>
    <cellStyle name="표준 17 3 2 2 2 2 3 2 2 2" xfId="23073"/>
    <cellStyle name="표준 17 3 2 2 2 2 3 2 3" xfId="16370"/>
    <cellStyle name="표준 17 3 2 2 2 2 3 3" xfId="6170"/>
    <cellStyle name="표준 17 3 2 2 2 2 3 3 2" xfId="10833"/>
    <cellStyle name="표준 17 3 2 2 2 2 3 3 2 2" xfId="23074"/>
    <cellStyle name="표준 17 3 2 2 2 2 3 3 3" xfId="18410"/>
    <cellStyle name="표준 17 3 2 2 2 2 3 4" xfId="10831"/>
    <cellStyle name="표준 17 3 2 2 2 2 3 4 2" xfId="23072"/>
    <cellStyle name="표준 17 3 2 2 2 2 3 5" xfId="14030"/>
    <cellStyle name="표준 17 3 2 2 2 2 4" xfId="2198"/>
    <cellStyle name="표준 17 3 2 2 2 2 4 2" xfId="4131"/>
    <cellStyle name="표준 17 3 2 2 2 2 4 2 2" xfId="10835"/>
    <cellStyle name="표준 17 3 2 2 2 2 4 2 2 2" xfId="23076"/>
    <cellStyle name="표준 17 3 2 2 2 2 4 2 3" xfId="16371"/>
    <cellStyle name="표준 17 3 2 2 2 2 4 3" xfId="6171"/>
    <cellStyle name="표준 17 3 2 2 2 2 4 3 2" xfId="10836"/>
    <cellStyle name="표준 17 3 2 2 2 2 4 3 2 2" xfId="23077"/>
    <cellStyle name="표준 17 3 2 2 2 2 4 3 3" xfId="18411"/>
    <cellStyle name="표준 17 3 2 2 2 2 4 4" xfId="10834"/>
    <cellStyle name="표준 17 3 2 2 2 2 4 4 2" xfId="23075"/>
    <cellStyle name="표준 17 3 2 2 2 2 4 5" xfId="14438"/>
    <cellStyle name="표준 17 3 2 2 2 2 5" xfId="4127"/>
    <cellStyle name="표준 17 3 2 2 2 2 5 2" xfId="10837"/>
    <cellStyle name="표준 17 3 2 2 2 2 5 2 2" xfId="23078"/>
    <cellStyle name="표준 17 3 2 2 2 2 5 3" xfId="16367"/>
    <cellStyle name="표준 17 3 2 2 2 2 6" xfId="6167"/>
    <cellStyle name="표준 17 3 2 2 2 2 6 2" xfId="10838"/>
    <cellStyle name="표준 17 3 2 2 2 2 6 2 2" xfId="23079"/>
    <cellStyle name="표준 17 3 2 2 2 2 6 3" xfId="18407"/>
    <cellStyle name="표준 17 3 2 2 2 2 7" xfId="10824"/>
    <cellStyle name="표준 17 3 2 2 2 2 7 2" xfId="23065"/>
    <cellStyle name="표준 17 3 2 2 2 2 8" xfId="13214"/>
    <cellStyle name="표준 17 3 2 2 2 3" xfId="1074"/>
    <cellStyle name="표준 17 3 2 2 2 3 2" xfId="1484"/>
    <cellStyle name="표준 17 3 2 2 2 3 2 2" xfId="2708"/>
    <cellStyle name="표준 17 3 2 2 2 3 2 2 2" xfId="4134"/>
    <cellStyle name="표준 17 3 2 2 2 3 2 2 2 2" xfId="10842"/>
    <cellStyle name="표준 17 3 2 2 2 3 2 2 2 2 2" xfId="23083"/>
    <cellStyle name="표준 17 3 2 2 2 3 2 2 2 3" xfId="16374"/>
    <cellStyle name="표준 17 3 2 2 2 3 2 2 3" xfId="6174"/>
    <cellStyle name="표준 17 3 2 2 2 3 2 2 3 2" xfId="10843"/>
    <cellStyle name="표준 17 3 2 2 2 3 2 2 3 2 2" xfId="23084"/>
    <cellStyle name="표준 17 3 2 2 2 3 2 2 3 3" xfId="18414"/>
    <cellStyle name="표준 17 3 2 2 2 3 2 2 4" xfId="10841"/>
    <cellStyle name="표준 17 3 2 2 2 3 2 2 4 2" xfId="23082"/>
    <cellStyle name="표준 17 3 2 2 2 3 2 2 5" xfId="14948"/>
    <cellStyle name="표준 17 3 2 2 2 3 2 3" xfId="4133"/>
    <cellStyle name="표준 17 3 2 2 2 3 2 3 2" xfId="10844"/>
    <cellStyle name="표준 17 3 2 2 2 3 2 3 2 2" xfId="23085"/>
    <cellStyle name="표준 17 3 2 2 2 3 2 3 3" xfId="16373"/>
    <cellStyle name="표준 17 3 2 2 2 3 2 4" xfId="6173"/>
    <cellStyle name="표준 17 3 2 2 2 3 2 4 2" xfId="10845"/>
    <cellStyle name="표준 17 3 2 2 2 3 2 4 2 2" xfId="23086"/>
    <cellStyle name="표준 17 3 2 2 2 3 2 4 3" xfId="18413"/>
    <cellStyle name="표준 17 3 2 2 2 3 2 5" xfId="10840"/>
    <cellStyle name="표준 17 3 2 2 2 3 2 5 2" xfId="23081"/>
    <cellStyle name="표준 17 3 2 2 2 3 2 6" xfId="13724"/>
    <cellStyle name="표준 17 3 2 2 2 3 3" xfId="1892"/>
    <cellStyle name="표준 17 3 2 2 2 3 3 2" xfId="4135"/>
    <cellStyle name="표준 17 3 2 2 2 3 3 2 2" xfId="10847"/>
    <cellStyle name="표준 17 3 2 2 2 3 3 2 2 2" xfId="23088"/>
    <cellStyle name="표준 17 3 2 2 2 3 3 2 3" xfId="16375"/>
    <cellStyle name="표준 17 3 2 2 2 3 3 3" xfId="6175"/>
    <cellStyle name="표준 17 3 2 2 2 3 3 3 2" xfId="10848"/>
    <cellStyle name="표준 17 3 2 2 2 3 3 3 2 2" xfId="23089"/>
    <cellStyle name="표준 17 3 2 2 2 3 3 3 3" xfId="18415"/>
    <cellStyle name="표준 17 3 2 2 2 3 3 4" xfId="10846"/>
    <cellStyle name="표준 17 3 2 2 2 3 3 4 2" xfId="23087"/>
    <cellStyle name="표준 17 3 2 2 2 3 3 5" xfId="14132"/>
    <cellStyle name="표준 17 3 2 2 2 3 4" xfId="2300"/>
    <cellStyle name="표준 17 3 2 2 2 3 4 2" xfId="4136"/>
    <cellStyle name="표준 17 3 2 2 2 3 4 2 2" xfId="10850"/>
    <cellStyle name="표준 17 3 2 2 2 3 4 2 2 2" xfId="23091"/>
    <cellStyle name="표준 17 3 2 2 2 3 4 2 3" xfId="16376"/>
    <cellStyle name="표준 17 3 2 2 2 3 4 3" xfId="6176"/>
    <cellStyle name="표준 17 3 2 2 2 3 4 3 2" xfId="10851"/>
    <cellStyle name="표준 17 3 2 2 2 3 4 3 2 2" xfId="23092"/>
    <cellStyle name="표준 17 3 2 2 2 3 4 3 3" xfId="18416"/>
    <cellStyle name="표준 17 3 2 2 2 3 4 4" xfId="10849"/>
    <cellStyle name="표준 17 3 2 2 2 3 4 4 2" xfId="23090"/>
    <cellStyle name="표준 17 3 2 2 2 3 4 5" xfId="14540"/>
    <cellStyle name="표준 17 3 2 2 2 3 5" xfId="4132"/>
    <cellStyle name="표준 17 3 2 2 2 3 5 2" xfId="10852"/>
    <cellStyle name="표준 17 3 2 2 2 3 5 2 2" xfId="23093"/>
    <cellStyle name="표준 17 3 2 2 2 3 5 3" xfId="16372"/>
    <cellStyle name="표준 17 3 2 2 2 3 6" xfId="6172"/>
    <cellStyle name="표준 17 3 2 2 2 3 6 2" xfId="10853"/>
    <cellStyle name="표준 17 3 2 2 2 3 6 2 2" xfId="23094"/>
    <cellStyle name="표준 17 3 2 2 2 3 6 3" xfId="18412"/>
    <cellStyle name="표준 17 3 2 2 2 3 7" xfId="10839"/>
    <cellStyle name="표준 17 3 2 2 2 3 7 2" xfId="23080"/>
    <cellStyle name="표준 17 3 2 2 2 3 8" xfId="13316"/>
    <cellStyle name="표준 17 3 2 2 2 4" xfId="1177"/>
    <cellStyle name="표준 17 3 2 2 2 4 2" xfId="1586"/>
    <cellStyle name="표준 17 3 2 2 2 4 2 2" xfId="2810"/>
    <cellStyle name="표준 17 3 2 2 2 4 2 2 2" xfId="4139"/>
    <cellStyle name="표준 17 3 2 2 2 4 2 2 2 2" xfId="10857"/>
    <cellStyle name="표준 17 3 2 2 2 4 2 2 2 2 2" xfId="23098"/>
    <cellStyle name="표준 17 3 2 2 2 4 2 2 2 3" xfId="16379"/>
    <cellStyle name="표준 17 3 2 2 2 4 2 2 3" xfId="6179"/>
    <cellStyle name="표준 17 3 2 2 2 4 2 2 3 2" xfId="10858"/>
    <cellStyle name="표준 17 3 2 2 2 4 2 2 3 2 2" xfId="23099"/>
    <cellStyle name="표준 17 3 2 2 2 4 2 2 3 3" xfId="18419"/>
    <cellStyle name="표준 17 3 2 2 2 4 2 2 4" xfId="10856"/>
    <cellStyle name="표준 17 3 2 2 2 4 2 2 4 2" xfId="23097"/>
    <cellStyle name="표준 17 3 2 2 2 4 2 2 5" xfId="15050"/>
    <cellStyle name="표준 17 3 2 2 2 4 2 3" xfId="4138"/>
    <cellStyle name="표준 17 3 2 2 2 4 2 3 2" xfId="10859"/>
    <cellStyle name="표준 17 3 2 2 2 4 2 3 2 2" xfId="23100"/>
    <cellStyle name="표준 17 3 2 2 2 4 2 3 3" xfId="16378"/>
    <cellStyle name="표준 17 3 2 2 2 4 2 4" xfId="6178"/>
    <cellStyle name="표준 17 3 2 2 2 4 2 4 2" xfId="10860"/>
    <cellStyle name="표준 17 3 2 2 2 4 2 4 2 2" xfId="23101"/>
    <cellStyle name="표준 17 3 2 2 2 4 2 4 3" xfId="18418"/>
    <cellStyle name="표준 17 3 2 2 2 4 2 5" xfId="10855"/>
    <cellStyle name="표준 17 3 2 2 2 4 2 5 2" xfId="23096"/>
    <cellStyle name="표준 17 3 2 2 2 4 2 6" xfId="13826"/>
    <cellStyle name="표준 17 3 2 2 2 4 3" xfId="1994"/>
    <cellStyle name="표준 17 3 2 2 2 4 3 2" xfId="4140"/>
    <cellStyle name="표준 17 3 2 2 2 4 3 2 2" xfId="10862"/>
    <cellStyle name="표준 17 3 2 2 2 4 3 2 2 2" xfId="23103"/>
    <cellStyle name="표준 17 3 2 2 2 4 3 2 3" xfId="16380"/>
    <cellStyle name="표준 17 3 2 2 2 4 3 3" xfId="6180"/>
    <cellStyle name="표준 17 3 2 2 2 4 3 3 2" xfId="10863"/>
    <cellStyle name="표준 17 3 2 2 2 4 3 3 2 2" xfId="23104"/>
    <cellStyle name="표준 17 3 2 2 2 4 3 3 3" xfId="18420"/>
    <cellStyle name="표준 17 3 2 2 2 4 3 4" xfId="10861"/>
    <cellStyle name="표준 17 3 2 2 2 4 3 4 2" xfId="23102"/>
    <cellStyle name="표준 17 3 2 2 2 4 3 5" xfId="14234"/>
    <cellStyle name="표준 17 3 2 2 2 4 4" xfId="2402"/>
    <cellStyle name="표준 17 3 2 2 2 4 4 2" xfId="4141"/>
    <cellStyle name="표준 17 3 2 2 2 4 4 2 2" xfId="10865"/>
    <cellStyle name="표준 17 3 2 2 2 4 4 2 2 2" xfId="23106"/>
    <cellStyle name="표준 17 3 2 2 2 4 4 2 3" xfId="16381"/>
    <cellStyle name="표준 17 3 2 2 2 4 4 3" xfId="6181"/>
    <cellStyle name="표준 17 3 2 2 2 4 4 3 2" xfId="10866"/>
    <cellStyle name="표준 17 3 2 2 2 4 4 3 2 2" xfId="23107"/>
    <cellStyle name="표준 17 3 2 2 2 4 4 3 3" xfId="18421"/>
    <cellStyle name="표준 17 3 2 2 2 4 4 4" xfId="10864"/>
    <cellStyle name="표준 17 3 2 2 2 4 4 4 2" xfId="23105"/>
    <cellStyle name="표준 17 3 2 2 2 4 4 5" xfId="14642"/>
    <cellStyle name="표준 17 3 2 2 2 4 5" xfId="4137"/>
    <cellStyle name="표준 17 3 2 2 2 4 5 2" xfId="10867"/>
    <cellStyle name="표준 17 3 2 2 2 4 5 2 2" xfId="23108"/>
    <cellStyle name="표준 17 3 2 2 2 4 5 3" xfId="16377"/>
    <cellStyle name="표준 17 3 2 2 2 4 6" xfId="6177"/>
    <cellStyle name="표준 17 3 2 2 2 4 6 2" xfId="10868"/>
    <cellStyle name="표준 17 3 2 2 2 4 6 2 2" xfId="23109"/>
    <cellStyle name="표준 17 3 2 2 2 4 6 3" xfId="18417"/>
    <cellStyle name="표준 17 3 2 2 2 4 7" xfId="10854"/>
    <cellStyle name="표준 17 3 2 2 2 4 7 2" xfId="23095"/>
    <cellStyle name="표준 17 3 2 2 2 4 8" xfId="13418"/>
    <cellStyle name="표준 17 3 2 2 2 5" xfId="1280"/>
    <cellStyle name="표준 17 3 2 2 2 5 2" xfId="2504"/>
    <cellStyle name="표준 17 3 2 2 2 5 2 2" xfId="4143"/>
    <cellStyle name="표준 17 3 2 2 2 5 2 2 2" xfId="10871"/>
    <cellStyle name="표준 17 3 2 2 2 5 2 2 2 2" xfId="23112"/>
    <cellStyle name="표준 17 3 2 2 2 5 2 2 3" xfId="16383"/>
    <cellStyle name="표준 17 3 2 2 2 5 2 3" xfId="6183"/>
    <cellStyle name="표준 17 3 2 2 2 5 2 3 2" xfId="10872"/>
    <cellStyle name="표준 17 3 2 2 2 5 2 3 2 2" xfId="23113"/>
    <cellStyle name="표준 17 3 2 2 2 5 2 3 3" xfId="18423"/>
    <cellStyle name="표준 17 3 2 2 2 5 2 4" xfId="10870"/>
    <cellStyle name="표준 17 3 2 2 2 5 2 4 2" xfId="23111"/>
    <cellStyle name="표준 17 3 2 2 2 5 2 5" xfId="14744"/>
    <cellStyle name="표준 17 3 2 2 2 5 3" xfId="4142"/>
    <cellStyle name="표준 17 3 2 2 2 5 3 2" xfId="10873"/>
    <cellStyle name="표준 17 3 2 2 2 5 3 2 2" xfId="23114"/>
    <cellStyle name="표준 17 3 2 2 2 5 3 3" xfId="16382"/>
    <cellStyle name="표준 17 3 2 2 2 5 4" xfId="6182"/>
    <cellStyle name="표준 17 3 2 2 2 5 4 2" xfId="10874"/>
    <cellStyle name="표준 17 3 2 2 2 5 4 2 2" xfId="23115"/>
    <cellStyle name="표준 17 3 2 2 2 5 4 3" xfId="18422"/>
    <cellStyle name="표준 17 3 2 2 2 5 5" xfId="10869"/>
    <cellStyle name="표준 17 3 2 2 2 5 5 2" xfId="23110"/>
    <cellStyle name="표준 17 3 2 2 2 5 6" xfId="13520"/>
    <cellStyle name="표준 17 3 2 2 2 6" xfId="1688"/>
    <cellStyle name="표준 17 3 2 2 2 6 2" xfId="4144"/>
    <cellStyle name="표준 17 3 2 2 2 6 2 2" xfId="10876"/>
    <cellStyle name="표준 17 3 2 2 2 6 2 2 2" xfId="23117"/>
    <cellStyle name="표준 17 3 2 2 2 6 2 3" xfId="16384"/>
    <cellStyle name="표준 17 3 2 2 2 6 3" xfId="6184"/>
    <cellStyle name="표준 17 3 2 2 2 6 3 2" xfId="10877"/>
    <cellStyle name="표준 17 3 2 2 2 6 3 2 2" xfId="23118"/>
    <cellStyle name="표준 17 3 2 2 2 6 3 3" xfId="18424"/>
    <cellStyle name="표준 17 3 2 2 2 6 4" xfId="10875"/>
    <cellStyle name="표준 17 3 2 2 2 6 4 2" xfId="23116"/>
    <cellStyle name="표준 17 3 2 2 2 6 5" xfId="13928"/>
    <cellStyle name="표준 17 3 2 2 2 7" xfId="2096"/>
    <cellStyle name="표준 17 3 2 2 2 7 2" xfId="4145"/>
    <cellStyle name="표준 17 3 2 2 2 7 2 2" xfId="10879"/>
    <cellStyle name="표준 17 3 2 2 2 7 2 2 2" xfId="23120"/>
    <cellStyle name="표준 17 3 2 2 2 7 2 3" xfId="16385"/>
    <cellStyle name="표준 17 3 2 2 2 7 3" xfId="6185"/>
    <cellStyle name="표준 17 3 2 2 2 7 3 2" xfId="10880"/>
    <cellStyle name="표준 17 3 2 2 2 7 3 2 2" xfId="23121"/>
    <cellStyle name="표준 17 3 2 2 2 7 3 3" xfId="18425"/>
    <cellStyle name="표준 17 3 2 2 2 7 4" xfId="10878"/>
    <cellStyle name="표준 17 3 2 2 2 7 4 2" xfId="23119"/>
    <cellStyle name="표준 17 3 2 2 2 7 5" xfId="14336"/>
    <cellStyle name="표준 17 3 2 2 2 8" xfId="4126"/>
    <cellStyle name="표준 17 3 2 2 2 8 2" xfId="10881"/>
    <cellStyle name="표준 17 3 2 2 2 8 2 2" xfId="23122"/>
    <cellStyle name="표준 17 3 2 2 2 8 3" xfId="16366"/>
    <cellStyle name="표준 17 3 2 2 2 9" xfId="6166"/>
    <cellStyle name="표준 17 3 2 2 2 9 2" xfId="10882"/>
    <cellStyle name="표준 17 3 2 2 2 9 2 2" xfId="23123"/>
    <cellStyle name="표준 17 3 2 2 2 9 3" xfId="18406"/>
    <cellStyle name="표준 17 3 2 2 3" xfId="922"/>
    <cellStyle name="표준 17 3 2 2 3 2" xfId="1332"/>
    <cellStyle name="표준 17 3 2 2 3 2 2" xfId="2556"/>
    <cellStyle name="표준 17 3 2 2 3 2 2 2" xfId="4148"/>
    <cellStyle name="표준 17 3 2 2 3 2 2 2 2" xfId="10886"/>
    <cellStyle name="표준 17 3 2 2 3 2 2 2 2 2" xfId="23127"/>
    <cellStyle name="표준 17 3 2 2 3 2 2 2 3" xfId="16388"/>
    <cellStyle name="표준 17 3 2 2 3 2 2 3" xfId="6188"/>
    <cellStyle name="표준 17 3 2 2 3 2 2 3 2" xfId="10887"/>
    <cellStyle name="표준 17 3 2 2 3 2 2 3 2 2" xfId="23128"/>
    <cellStyle name="표준 17 3 2 2 3 2 2 3 3" xfId="18428"/>
    <cellStyle name="표준 17 3 2 2 3 2 2 4" xfId="10885"/>
    <cellStyle name="표준 17 3 2 2 3 2 2 4 2" xfId="23126"/>
    <cellStyle name="표준 17 3 2 2 3 2 2 5" xfId="14796"/>
    <cellStyle name="표준 17 3 2 2 3 2 3" xfId="4147"/>
    <cellStyle name="표준 17 3 2 2 3 2 3 2" xfId="10888"/>
    <cellStyle name="표준 17 3 2 2 3 2 3 2 2" xfId="23129"/>
    <cellStyle name="표준 17 3 2 2 3 2 3 3" xfId="16387"/>
    <cellStyle name="표준 17 3 2 2 3 2 4" xfId="6187"/>
    <cellStyle name="표준 17 3 2 2 3 2 4 2" xfId="10889"/>
    <cellStyle name="표준 17 3 2 2 3 2 4 2 2" xfId="23130"/>
    <cellStyle name="표준 17 3 2 2 3 2 4 3" xfId="18427"/>
    <cellStyle name="표준 17 3 2 2 3 2 5" xfId="10884"/>
    <cellStyle name="표준 17 3 2 2 3 2 5 2" xfId="23125"/>
    <cellStyle name="표준 17 3 2 2 3 2 6" xfId="13572"/>
    <cellStyle name="표준 17 3 2 2 3 3" xfId="1740"/>
    <cellStyle name="표준 17 3 2 2 3 3 2" xfId="4149"/>
    <cellStyle name="표준 17 3 2 2 3 3 2 2" xfId="10891"/>
    <cellStyle name="표준 17 3 2 2 3 3 2 2 2" xfId="23132"/>
    <cellStyle name="표준 17 3 2 2 3 3 2 3" xfId="16389"/>
    <cellStyle name="표준 17 3 2 2 3 3 3" xfId="6189"/>
    <cellStyle name="표준 17 3 2 2 3 3 3 2" xfId="10892"/>
    <cellStyle name="표준 17 3 2 2 3 3 3 2 2" xfId="23133"/>
    <cellStyle name="표준 17 3 2 2 3 3 3 3" xfId="18429"/>
    <cellStyle name="표준 17 3 2 2 3 3 4" xfId="10890"/>
    <cellStyle name="표준 17 3 2 2 3 3 4 2" xfId="23131"/>
    <cellStyle name="표준 17 3 2 2 3 3 5" xfId="13980"/>
    <cellStyle name="표준 17 3 2 2 3 4" xfId="2148"/>
    <cellStyle name="표준 17 3 2 2 3 4 2" xfId="4150"/>
    <cellStyle name="표준 17 3 2 2 3 4 2 2" xfId="10894"/>
    <cellStyle name="표준 17 3 2 2 3 4 2 2 2" xfId="23135"/>
    <cellStyle name="표준 17 3 2 2 3 4 2 3" xfId="16390"/>
    <cellStyle name="표준 17 3 2 2 3 4 3" xfId="6190"/>
    <cellStyle name="표준 17 3 2 2 3 4 3 2" xfId="10895"/>
    <cellStyle name="표준 17 3 2 2 3 4 3 2 2" xfId="23136"/>
    <cellStyle name="표준 17 3 2 2 3 4 3 3" xfId="18430"/>
    <cellStyle name="표준 17 3 2 2 3 4 4" xfId="10893"/>
    <cellStyle name="표준 17 3 2 2 3 4 4 2" xfId="23134"/>
    <cellStyle name="표준 17 3 2 2 3 4 5" xfId="14388"/>
    <cellStyle name="표준 17 3 2 2 3 5" xfId="4146"/>
    <cellStyle name="표준 17 3 2 2 3 5 2" xfId="10896"/>
    <cellStyle name="표준 17 3 2 2 3 5 2 2" xfId="23137"/>
    <cellStyle name="표준 17 3 2 2 3 5 3" xfId="16386"/>
    <cellStyle name="표준 17 3 2 2 3 6" xfId="6186"/>
    <cellStyle name="표준 17 3 2 2 3 6 2" xfId="10897"/>
    <cellStyle name="표준 17 3 2 2 3 6 2 2" xfId="23138"/>
    <cellStyle name="표준 17 3 2 2 3 6 3" xfId="18426"/>
    <cellStyle name="표준 17 3 2 2 3 7" xfId="10883"/>
    <cellStyle name="표준 17 3 2 2 3 7 2" xfId="23124"/>
    <cellStyle name="표준 17 3 2 2 3 8" xfId="13164"/>
    <cellStyle name="표준 17 3 2 2 4" xfId="1024"/>
    <cellStyle name="표준 17 3 2 2 4 2" xfId="1434"/>
    <cellStyle name="표준 17 3 2 2 4 2 2" xfId="2658"/>
    <cellStyle name="표준 17 3 2 2 4 2 2 2" xfId="4153"/>
    <cellStyle name="표준 17 3 2 2 4 2 2 2 2" xfId="10901"/>
    <cellStyle name="표준 17 3 2 2 4 2 2 2 2 2" xfId="23142"/>
    <cellStyle name="표준 17 3 2 2 4 2 2 2 3" xfId="16393"/>
    <cellStyle name="표준 17 3 2 2 4 2 2 3" xfId="6193"/>
    <cellStyle name="표준 17 3 2 2 4 2 2 3 2" xfId="10902"/>
    <cellStyle name="표준 17 3 2 2 4 2 2 3 2 2" xfId="23143"/>
    <cellStyle name="표준 17 3 2 2 4 2 2 3 3" xfId="18433"/>
    <cellStyle name="표준 17 3 2 2 4 2 2 4" xfId="10900"/>
    <cellStyle name="표준 17 3 2 2 4 2 2 4 2" xfId="23141"/>
    <cellStyle name="표준 17 3 2 2 4 2 2 5" xfId="14898"/>
    <cellStyle name="표준 17 3 2 2 4 2 3" xfId="4152"/>
    <cellStyle name="표준 17 3 2 2 4 2 3 2" xfId="10903"/>
    <cellStyle name="표준 17 3 2 2 4 2 3 2 2" xfId="23144"/>
    <cellStyle name="표준 17 3 2 2 4 2 3 3" xfId="16392"/>
    <cellStyle name="표준 17 3 2 2 4 2 4" xfId="6192"/>
    <cellStyle name="표준 17 3 2 2 4 2 4 2" xfId="10904"/>
    <cellStyle name="표준 17 3 2 2 4 2 4 2 2" xfId="23145"/>
    <cellStyle name="표준 17 3 2 2 4 2 4 3" xfId="18432"/>
    <cellStyle name="표준 17 3 2 2 4 2 5" xfId="10899"/>
    <cellStyle name="표준 17 3 2 2 4 2 5 2" xfId="23140"/>
    <cellStyle name="표준 17 3 2 2 4 2 6" xfId="13674"/>
    <cellStyle name="표준 17 3 2 2 4 3" xfId="1842"/>
    <cellStyle name="표준 17 3 2 2 4 3 2" xfId="4154"/>
    <cellStyle name="표준 17 3 2 2 4 3 2 2" xfId="10906"/>
    <cellStyle name="표준 17 3 2 2 4 3 2 2 2" xfId="23147"/>
    <cellStyle name="표준 17 3 2 2 4 3 2 3" xfId="16394"/>
    <cellStyle name="표준 17 3 2 2 4 3 3" xfId="6194"/>
    <cellStyle name="표준 17 3 2 2 4 3 3 2" xfId="10907"/>
    <cellStyle name="표준 17 3 2 2 4 3 3 2 2" xfId="23148"/>
    <cellStyle name="표준 17 3 2 2 4 3 3 3" xfId="18434"/>
    <cellStyle name="표준 17 3 2 2 4 3 4" xfId="10905"/>
    <cellStyle name="표준 17 3 2 2 4 3 4 2" xfId="23146"/>
    <cellStyle name="표준 17 3 2 2 4 3 5" xfId="14082"/>
    <cellStyle name="표준 17 3 2 2 4 4" xfId="2250"/>
    <cellStyle name="표준 17 3 2 2 4 4 2" xfId="4155"/>
    <cellStyle name="표준 17 3 2 2 4 4 2 2" xfId="10909"/>
    <cellStyle name="표준 17 3 2 2 4 4 2 2 2" xfId="23150"/>
    <cellStyle name="표준 17 3 2 2 4 4 2 3" xfId="16395"/>
    <cellStyle name="표준 17 3 2 2 4 4 3" xfId="6195"/>
    <cellStyle name="표준 17 3 2 2 4 4 3 2" xfId="10910"/>
    <cellStyle name="표준 17 3 2 2 4 4 3 2 2" xfId="23151"/>
    <cellStyle name="표준 17 3 2 2 4 4 3 3" xfId="18435"/>
    <cellStyle name="표준 17 3 2 2 4 4 4" xfId="10908"/>
    <cellStyle name="표준 17 3 2 2 4 4 4 2" xfId="23149"/>
    <cellStyle name="표준 17 3 2 2 4 4 5" xfId="14490"/>
    <cellStyle name="표준 17 3 2 2 4 5" xfId="4151"/>
    <cellStyle name="표준 17 3 2 2 4 5 2" xfId="10911"/>
    <cellStyle name="표준 17 3 2 2 4 5 2 2" xfId="23152"/>
    <cellStyle name="표준 17 3 2 2 4 5 3" xfId="16391"/>
    <cellStyle name="표준 17 3 2 2 4 6" xfId="6191"/>
    <cellStyle name="표준 17 3 2 2 4 6 2" xfId="10912"/>
    <cellStyle name="표준 17 3 2 2 4 6 2 2" xfId="23153"/>
    <cellStyle name="표준 17 3 2 2 4 6 3" xfId="18431"/>
    <cellStyle name="표준 17 3 2 2 4 7" xfId="10898"/>
    <cellStyle name="표준 17 3 2 2 4 7 2" xfId="23139"/>
    <cellStyle name="표준 17 3 2 2 4 8" xfId="13266"/>
    <cellStyle name="표준 17 3 2 2 5" xfId="1127"/>
    <cellStyle name="표준 17 3 2 2 5 2" xfId="1536"/>
    <cellStyle name="표준 17 3 2 2 5 2 2" xfId="2760"/>
    <cellStyle name="표준 17 3 2 2 5 2 2 2" xfId="4158"/>
    <cellStyle name="표준 17 3 2 2 5 2 2 2 2" xfId="10916"/>
    <cellStyle name="표준 17 3 2 2 5 2 2 2 2 2" xfId="23157"/>
    <cellStyle name="표준 17 3 2 2 5 2 2 2 3" xfId="16398"/>
    <cellStyle name="표준 17 3 2 2 5 2 2 3" xfId="6198"/>
    <cellStyle name="표준 17 3 2 2 5 2 2 3 2" xfId="10917"/>
    <cellStyle name="표준 17 3 2 2 5 2 2 3 2 2" xfId="23158"/>
    <cellStyle name="표준 17 3 2 2 5 2 2 3 3" xfId="18438"/>
    <cellStyle name="표준 17 3 2 2 5 2 2 4" xfId="10915"/>
    <cellStyle name="표준 17 3 2 2 5 2 2 4 2" xfId="23156"/>
    <cellStyle name="표준 17 3 2 2 5 2 2 5" xfId="15000"/>
    <cellStyle name="표준 17 3 2 2 5 2 3" xfId="4157"/>
    <cellStyle name="표준 17 3 2 2 5 2 3 2" xfId="10918"/>
    <cellStyle name="표준 17 3 2 2 5 2 3 2 2" xfId="23159"/>
    <cellStyle name="표준 17 3 2 2 5 2 3 3" xfId="16397"/>
    <cellStyle name="표준 17 3 2 2 5 2 4" xfId="6197"/>
    <cellStyle name="표준 17 3 2 2 5 2 4 2" xfId="10919"/>
    <cellStyle name="표준 17 3 2 2 5 2 4 2 2" xfId="23160"/>
    <cellStyle name="표준 17 3 2 2 5 2 4 3" xfId="18437"/>
    <cellStyle name="표준 17 3 2 2 5 2 5" xfId="10914"/>
    <cellStyle name="표준 17 3 2 2 5 2 5 2" xfId="23155"/>
    <cellStyle name="표준 17 3 2 2 5 2 6" xfId="13776"/>
    <cellStyle name="표준 17 3 2 2 5 3" xfId="1944"/>
    <cellStyle name="표준 17 3 2 2 5 3 2" xfId="4159"/>
    <cellStyle name="표준 17 3 2 2 5 3 2 2" xfId="10921"/>
    <cellStyle name="표준 17 3 2 2 5 3 2 2 2" xfId="23162"/>
    <cellStyle name="표준 17 3 2 2 5 3 2 3" xfId="16399"/>
    <cellStyle name="표준 17 3 2 2 5 3 3" xfId="6199"/>
    <cellStyle name="표준 17 3 2 2 5 3 3 2" xfId="10922"/>
    <cellStyle name="표준 17 3 2 2 5 3 3 2 2" xfId="23163"/>
    <cellStyle name="표준 17 3 2 2 5 3 3 3" xfId="18439"/>
    <cellStyle name="표준 17 3 2 2 5 3 4" xfId="10920"/>
    <cellStyle name="표준 17 3 2 2 5 3 4 2" xfId="23161"/>
    <cellStyle name="표준 17 3 2 2 5 3 5" xfId="14184"/>
    <cellStyle name="표준 17 3 2 2 5 4" xfId="2352"/>
    <cellStyle name="표준 17 3 2 2 5 4 2" xfId="4160"/>
    <cellStyle name="표준 17 3 2 2 5 4 2 2" xfId="10924"/>
    <cellStyle name="표준 17 3 2 2 5 4 2 2 2" xfId="23165"/>
    <cellStyle name="표준 17 3 2 2 5 4 2 3" xfId="16400"/>
    <cellStyle name="표준 17 3 2 2 5 4 3" xfId="6200"/>
    <cellStyle name="표준 17 3 2 2 5 4 3 2" xfId="10925"/>
    <cellStyle name="표준 17 3 2 2 5 4 3 2 2" xfId="23166"/>
    <cellStyle name="표준 17 3 2 2 5 4 3 3" xfId="18440"/>
    <cellStyle name="표준 17 3 2 2 5 4 4" xfId="10923"/>
    <cellStyle name="표준 17 3 2 2 5 4 4 2" xfId="23164"/>
    <cellStyle name="표준 17 3 2 2 5 4 5" xfId="14592"/>
    <cellStyle name="표준 17 3 2 2 5 5" xfId="4156"/>
    <cellStyle name="표준 17 3 2 2 5 5 2" xfId="10926"/>
    <cellStyle name="표준 17 3 2 2 5 5 2 2" xfId="23167"/>
    <cellStyle name="표준 17 3 2 2 5 5 3" xfId="16396"/>
    <cellStyle name="표준 17 3 2 2 5 6" xfId="6196"/>
    <cellStyle name="표준 17 3 2 2 5 6 2" xfId="10927"/>
    <cellStyle name="표준 17 3 2 2 5 6 2 2" xfId="23168"/>
    <cellStyle name="표준 17 3 2 2 5 6 3" xfId="18436"/>
    <cellStyle name="표준 17 3 2 2 5 7" xfId="10913"/>
    <cellStyle name="표준 17 3 2 2 5 7 2" xfId="23154"/>
    <cellStyle name="표준 17 3 2 2 5 8" xfId="13368"/>
    <cellStyle name="표준 17 3 2 2 6" xfId="1230"/>
    <cellStyle name="표준 17 3 2 2 6 2" xfId="2454"/>
    <cellStyle name="표준 17 3 2 2 6 2 2" xfId="4162"/>
    <cellStyle name="표준 17 3 2 2 6 2 2 2" xfId="10930"/>
    <cellStyle name="표준 17 3 2 2 6 2 2 2 2" xfId="23171"/>
    <cellStyle name="표준 17 3 2 2 6 2 2 3" xfId="16402"/>
    <cellStyle name="표준 17 3 2 2 6 2 3" xfId="6202"/>
    <cellStyle name="표준 17 3 2 2 6 2 3 2" xfId="10931"/>
    <cellStyle name="표준 17 3 2 2 6 2 3 2 2" xfId="23172"/>
    <cellStyle name="표준 17 3 2 2 6 2 3 3" xfId="18442"/>
    <cellStyle name="표준 17 3 2 2 6 2 4" xfId="10929"/>
    <cellStyle name="표준 17 3 2 2 6 2 4 2" xfId="23170"/>
    <cellStyle name="표준 17 3 2 2 6 2 5" xfId="14694"/>
    <cellStyle name="표준 17 3 2 2 6 3" xfId="4161"/>
    <cellStyle name="표준 17 3 2 2 6 3 2" xfId="10932"/>
    <cellStyle name="표준 17 3 2 2 6 3 2 2" xfId="23173"/>
    <cellStyle name="표준 17 3 2 2 6 3 3" xfId="16401"/>
    <cellStyle name="표준 17 3 2 2 6 4" xfId="6201"/>
    <cellStyle name="표준 17 3 2 2 6 4 2" xfId="10933"/>
    <cellStyle name="표준 17 3 2 2 6 4 2 2" xfId="23174"/>
    <cellStyle name="표준 17 3 2 2 6 4 3" xfId="18441"/>
    <cellStyle name="표준 17 3 2 2 6 5" xfId="10928"/>
    <cellStyle name="표준 17 3 2 2 6 5 2" xfId="23169"/>
    <cellStyle name="표준 17 3 2 2 6 6" xfId="13470"/>
    <cellStyle name="표준 17 3 2 2 7" xfId="1638"/>
    <cellStyle name="표준 17 3 2 2 7 2" xfId="4163"/>
    <cellStyle name="표준 17 3 2 2 7 2 2" xfId="10935"/>
    <cellStyle name="표준 17 3 2 2 7 2 2 2" xfId="23176"/>
    <cellStyle name="표준 17 3 2 2 7 2 3" xfId="16403"/>
    <cellStyle name="표준 17 3 2 2 7 3" xfId="6203"/>
    <cellStyle name="표준 17 3 2 2 7 3 2" xfId="10936"/>
    <cellStyle name="표준 17 3 2 2 7 3 2 2" xfId="23177"/>
    <cellStyle name="표준 17 3 2 2 7 3 3" xfId="18443"/>
    <cellStyle name="표준 17 3 2 2 7 4" xfId="10934"/>
    <cellStyle name="표준 17 3 2 2 7 4 2" xfId="23175"/>
    <cellStyle name="표준 17 3 2 2 7 5" xfId="13878"/>
    <cellStyle name="표준 17 3 2 2 8" xfId="2046"/>
    <cellStyle name="표준 17 3 2 2 8 2" xfId="4164"/>
    <cellStyle name="표준 17 3 2 2 8 2 2" xfId="10938"/>
    <cellStyle name="표준 17 3 2 2 8 2 2 2" xfId="23179"/>
    <cellStyle name="표준 17 3 2 2 8 2 3" xfId="16404"/>
    <cellStyle name="표준 17 3 2 2 8 3" xfId="6204"/>
    <cellStyle name="표준 17 3 2 2 8 3 2" xfId="10939"/>
    <cellStyle name="표준 17 3 2 2 8 3 2 2" xfId="23180"/>
    <cellStyle name="표준 17 3 2 2 8 3 3" xfId="18444"/>
    <cellStyle name="표준 17 3 2 2 8 4" xfId="10937"/>
    <cellStyle name="표준 17 3 2 2 8 4 2" xfId="23178"/>
    <cellStyle name="표준 17 3 2 2 8 5" xfId="14286"/>
    <cellStyle name="표준 17 3 2 2 9" xfId="4125"/>
    <cellStyle name="표준 17 3 2 2 9 2" xfId="10940"/>
    <cellStyle name="표준 17 3 2 2 9 2 2" xfId="23181"/>
    <cellStyle name="표준 17 3 2 2 9 3" xfId="16365"/>
    <cellStyle name="표준 17 3 2 3" xfId="845"/>
    <cellStyle name="표준 17 3 2 3 10" xfId="10941"/>
    <cellStyle name="표준 17 3 2 3 10 2" xfId="23182"/>
    <cellStyle name="표준 17 3 2 3 11" xfId="13087"/>
    <cellStyle name="표준 17 3 2 3 2" xfId="947"/>
    <cellStyle name="표준 17 3 2 3 2 2" xfId="1357"/>
    <cellStyle name="표준 17 3 2 3 2 2 2" xfId="2581"/>
    <cellStyle name="표준 17 3 2 3 2 2 2 2" xfId="4168"/>
    <cellStyle name="표준 17 3 2 3 2 2 2 2 2" xfId="10945"/>
    <cellStyle name="표준 17 3 2 3 2 2 2 2 2 2" xfId="23186"/>
    <cellStyle name="표준 17 3 2 3 2 2 2 2 3" xfId="16408"/>
    <cellStyle name="표준 17 3 2 3 2 2 2 3" xfId="6208"/>
    <cellStyle name="표준 17 3 2 3 2 2 2 3 2" xfId="10946"/>
    <cellStyle name="표준 17 3 2 3 2 2 2 3 2 2" xfId="23187"/>
    <cellStyle name="표준 17 3 2 3 2 2 2 3 3" xfId="18448"/>
    <cellStyle name="표준 17 3 2 3 2 2 2 4" xfId="10944"/>
    <cellStyle name="표준 17 3 2 3 2 2 2 4 2" xfId="23185"/>
    <cellStyle name="표준 17 3 2 3 2 2 2 5" xfId="14821"/>
    <cellStyle name="표준 17 3 2 3 2 2 3" xfId="4167"/>
    <cellStyle name="표준 17 3 2 3 2 2 3 2" xfId="10947"/>
    <cellStyle name="표준 17 3 2 3 2 2 3 2 2" xfId="23188"/>
    <cellStyle name="표준 17 3 2 3 2 2 3 3" xfId="16407"/>
    <cellStyle name="표준 17 3 2 3 2 2 4" xfId="6207"/>
    <cellStyle name="표준 17 3 2 3 2 2 4 2" xfId="10948"/>
    <cellStyle name="표준 17 3 2 3 2 2 4 2 2" xfId="23189"/>
    <cellStyle name="표준 17 3 2 3 2 2 4 3" xfId="18447"/>
    <cellStyle name="표준 17 3 2 3 2 2 5" xfId="10943"/>
    <cellStyle name="표준 17 3 2 3 2 2 5 2" xfId="23184"/>
    <cellStyle name="표준 17 3 2 3 2 2 6" xfId="13597"/>
    <cellStyle name="표준 17 3 2 3 2 3" xfId="1765"/>
    <cellStyle name="표준 17 3 2 3 2 3 2" xfId="4169"/>
    <cellStyle name="표준 17 3 2 3 2 3 2 2" xfId="10950"/>
    <cellStyle name="표준 17 3 2 3 2 3 2 2 2" xfId="23191"/>
    <cellStyle name="표준 17 3 2 3 2 3 2 3" xfId="16409"/>
    <cellStyle name="표준 17 3 2 3 2 3 3" xfId="6209"/>
    <cellStyle name="표준 17 3 2 3 2 3 3 2" xfId="10951"/>
    <cellStyle name="표준 17 3 2 3 2 3 3 2 2" xfId="23192"/>
    <cellStyle name="표준 17 3 2 3 2 3 3 3" xfId="18449"/>
    <cellStyle name="표준 17 3 2 3 2 3 4" xfId="10949"/>
    <cellStyle name="표준 17 3 2 3 2 3 4 2" xfId="23190"/>
    <cellStyle name="표준 17 3 2 3 2 3 5" xfId="14005"/>
    <cellStyle name="표준 17 3 2 3 2 4" xfId="2173"/>
    <cellStyle name="표준 17 3 2 3 2 4 2" xfId="4170"/>
    <cellStyle name="표준 17 3 2 3 2 4 2 2" xfId="10953"/>
    <cellStyle name="표준 17 3 2 3 2 4 2 2 2" xfId="23194"/>
    <cellStyle name="표준 17 3 2 3 2 4 2 3" xfId="16410"/>
    <cellStyle name="표준 17 3 2 3 2 4 3" xfId="6210"/>
    <cellStyle name="표준 17 3 2 3 2 4 3 2" xfId="10954"/>
    <cellStyle name="표준 17 3 2 3 2 4 3 2 2" xfId="23195"/>
    <cellStyle name="표준 17 3 2 3 2 4 3 3" xfId="18450"/>
    <cellStyle name="표준 17 3 2 3 2 4 4" xfId="10952"/>
    <cellStyle name="표준 17 3 2 3 2 4 4 2" xfId="23193"/>
    <cellStyle name="표준 17 3 2 3 2 4 5" xfId="14413"/>
    <cellStyle name="표준 17 3 2 3 2 5" xfId="4166"/>
    <cellStyle name="표준 17 3 2 3 2 5 2" xfId="10955"/>
    <cellStyle name="표준 17 3 2 3 2 5 2 2" xfId="23196"/>
    <cellStyle name="표준 17 3 2 3 2 5 3" xfId="16406"/>
    <cellStyle name="표준 17 3 2 3 2 6" xfId="6206"/>
    <cellStyle name="표준 17 3 2 3 2 6 2" xfId="10956"/>
    <cellStyle name="표준 17 3 2 3 2 6 2 2" xfId="23197"/>
    <cellStyle name="표준 17 3 2 3 2 6 3" xfId="18446"/>
    <cellStyle name="표준 17 3 2 3 2 7" xfId="10942"/>
    <cellStyle name="표준 17 3 2 3 2 7 2" xfId="23183"/>
    <cellStyle name="표준 17 3 2 3 2 8" xfId="13189"/>
    <cellStyle name="표준 17 3 2 3 3" xfId="1049"/>
    <cellStyle name="표준 17 3 2 3 3 2" xfId="1459"/>
    <cellStyle name="표준 17 3 2 3 3 2 2" xfId="2683"/>
    <cellStyle name="표준 17 3 2 3 3 2 2 2" xfId="4173"/>
    <cellStyle name="표준 17 3 2 3 3 2 2 2 2" xfId="10960"/>
    <cellStyle name="표준 17 3 2 3 3 2 2 2 2 2" xfId="23201"/>
    <cellStyle name="표준 17 3 2 3 3 2 2 2 3" xfId="16413"/>
    <cellStyle name="표준 17 3 2 3 3 2 2 3" xfId="6213"/>
    <cellStyle name="표준 17 3 2 3 3 2 2 3 2" xfId="10961"/>
    <cellStyle name="표준 17 3 2 3 3 2 2 3 2 2" xfId="23202"/>
    <cellStyle name="표준 17 3 2 3 3 2 2 3 3" xfId="18453"/>
    <cellStyle name="표준 17 3 2 3 3 2 2 4" xfId="10959"/>
    <cellStyle name="표준 17 3 2 3 3 2 2 4 2" xfId="23200"/>
    <cellStyle name="표준 17 3 2 3 3 2 2 5" xfId="14923"/>
    <cellStyle name="표준 17 3 2 3 3 2 3" xfId="4172"/>
    <cellStyle name="표준 17 3 2 3 3 2 3 2" xfId="10962"/>
    <cellStyle name="표준 17 3 2 3 3 2 3 2 2" xfId="23203"/>
    <cellStyle name="표준 17 3 2 3 3 2 3 3" xfId="16412"/>
    <cellStyle name="표준 17 3 2 3 3 2 4" xfId="6212"/>
    <cellStyle name="표준 17 3 2 3 3 2 4 2" xfId="10963"/>
    <cellStyle name="표준 17 3 2 3 3 2 4 2 2" xfId="23204"/>
    <cellStyle name="표준 17 3 2 3 3 2 4 3" xfId="18452"/>
    <cellStyle name="표준 17 3 2 3 3 2 5" xfId="10958"/>
    <cellStyle name="표준 17 3 2 3 3 2 5 2" xfId="23199"/>
    <cellStyle name="표준 17 3 2 3 3 2 6" xfId="13699"/>
    <cellStyle name="표준 17 3 2 3 3 3" xfId="1867"/>
    <cellStyle name="표준 17 3 2 3 3 3 2" xfId="4174"/>
    <cellStyle name="표준 17 3 2 3 3 3 2 2" xfId="10965"/>
    <cellStyle name="표준 17 3 2 3 3 3 2 2 2" xfId="23206"/>
    <cellStyle name="표준 17 3 2 3 3 3 2 3" xfId="16414"/>
    <cellStyle name="표준 17 3 2 3 3 3 3" xfId="6214"/>
    <cellStyle name="표준 17 3 2 3 3 3 3 2" xfId="10966"/>
    <cellStyle name="표준 17 3 2 3 3 3 3 2 2" xfId="23207"/>
    <cellStyle name="표준 17 3 2 3 3 3 3 3" xfId="18454"/>
    <cellStyle name="표준 17 3 2 3 3 3 4" xfId="10964"/>
    <cellStyle name="표준 17 3 2 3 3 3 4 2" xfId="23205"/>
    <cellStyle name="표준 17 3 2 3 3 3 5" xfId="14107"/>
    <cellStyle name="표준 17 3 2 3 3 4" xfId="2275"/>
    <cellStyle name="표준 17 3 2 3 3 4 2" xfId="4175"/>
    <cellStyle name="표준 17 3 2 3 3 4 2 2" xfId="10968"/>
    <cellStyle name="표준 17 3 2 3 3 4 2 2 2" xfId="23209"/>
    <cellStyle name="표준 17 3 2 3 3 4 2 3" xfId="16415"/>
    <cellStyle name="표준 17 3 2 3 3 4 3" xfId="6215"/>
    <cellStyle name="표준 17 3 2 3 3 4 3 2" xfId="10969"/>
    <cellStyle name="표준 17 3 2 3 3 4 3 2 2" xfId="23210"/>
    <cellStyle name="표준 17 3 2 3 3 4 3 3" xfId="18455"/>
    <cellStyle name="표준 17 3 2 3 3 4 4" xfId="10967"/>
    <cellStyle name="표준 17 3 2 3 3 4 4 2" xfId="23208"/>
    <cellStyle name="표준 17 3 2 3 3 4 5" xfId="14515"/>
    <cellStyle name="표준 17 3 2 3 3 5" xfId="4171"/>
    <cellStyle name="표준 17 3 2 3 3 5 2" xfId="10970"/>
    <cellStyle name="표준 17 3 2 3 3 5 2 2" xfId="23211"/>
    <cellStyle name="표준 17 3 2 3 3 5 3" xfId="16411"/>
    <cellStyle name="표준 17 3 2 3 3 6" xfId="6211"/>
    <cellStyle name="표준 17 3 2 3 3 6 2" xfId="10971"/>
    <cellStyle name="표준 17 3 2 3 3 6 2 2" xfId="23212"/>
    <cellStyle name="표준 17 3 2 3 3 6 3" xfId="18451"/>
    <cellStyle name="표준 17 3 2 3 3 7" xfId="10957"/>
    <cellStyle name="표준 17 3 2 3 3 7 2" xfId="23198"/>
    <cellStyle name="표준 17 3 2 3 3 8" xfId="13291"/>
    <cellStyle name="표준 17 3 2 3 4" xfId="1152"/>
    <cellStyle name="표준 17 3 2 3 4 2" xfId="1561"/>
    <cellStyle name="표준 17 3 2 3 4 2 2" xfId="2785"/>
    <cellStyle name="표준 17 3 2 3 4 2 2 2" xfId="4178"/>
    <cellStyle name="표준 17 3 2 3 4 2 2 2 2" xfId="10975"/>
    <cellStyle name="표준 17 3 2 3 4 2 2 2 2 2" xfId="23216"/>
    <cellStyle name="표준 17 3 2 3 4 2 2 2 3" xfId="16418"/>
    <cellStyle name="표준 17 3 2 3 4 2 2 3" xfId="6218"/>
    <cellStyle name="표준 17 3 2 3 4 2 2 3 2" xfId="10976"/>
    <cellStyle name="표준 17 3 2 3 4 2 2 3 2 2" xfId="23217"/>
    <cellStyle name="표준 17 3 2 3 4 2 2 3 3" xfId="18458"/>
    <cellStyle name="표준 17 3 2 3 4 2 2 4" xfId="10974"/>
    <cellStyle name="표준 17 3 2 3 4 2 2 4 2" xfId="23215"/>
    <cellStyle name="표준 17 3 2 3 4 2 2 5" xfId="15025"/>
    <cellStyle name="표준 17 3 2 3 4 2 3" xfId="4177"/>
    <cellStyle name="표준 17 3 2 3 4 2 3 2" xfId="10977"/>
    <cellStyle name="표준 17 3 2 3 4 2 3 2 2" xfId="23218"/>
    <cellStyle name="표준 17 3 2 3 4 2 3 3" xfId="16417"/>
    <cellStyle name="표준 17 3 2 3 4 2 4" xfId="6217"/>
    <cellStyle name="표준 17 3 2 3 4 2 4 2" xfId="10978"/>
    <cellStyle name="표준 17 3 2 3 4 2 4 2 2" xfId="23219"/>
    <cellStyle name="표준 17 3 2 3 4 2 4 3" xfId="18457"/>
    <cellStyle name="표준 17 3 2 3 4 2 5" xfId="10973"/>
    <cellStyle name="표준 17 3 2 3 4 2 5 2" xfId="23214"/>
    <cellStyle name="표준 17 3 2 3 4 2 6" xfId="13801"/>
    <cellStyle name="표준 17 3 2 3 4 3" xfId="1969"/>
    <cellStyle name="표준 17 3 2 3 4 3 2" xfId="4179"/>
    <cellStyle name="표준 17 3 2 3 4 3 2 2" xfId="10980"/>
    <cellStyle name="표준 17 3 2 3 4 3 2 2 2" xfId="23221"/>
    <cellStyle name="표준 17 3 2 3 4 3 2 3" xfId="16419"/>
    <cellStyle name="표준 17 3 2 3 4 3 3" xfId="6219"/>
    <cellStyle name="표준 17 3 2 3 4 3 3 2" xfId="10981"/>
    <cellStyle name="표준 17 3 2 3 4 3 3 2 2" xfId="23222"/>
    <cellStyle name="표준 17 3 2 3 4 3 3 3" xfId="18459"/>
    <cellStyle name="표준 17 3 2 3 4 3 4" xfId="10979"/>
    <cellStyle name="표준 17 3 2 3 4 3 4 2" xfId="23220"/>
    <cellStyle name="표준 17 3 2 3 4 3 5" xfId="14209"/>
    <cellStyle name="표준 17 3 2 3 4 4" xfId="2377"/>
    <cellStyle name="표준 17 3 2 3 4 4 2" xfId="4180"/>
    <cellStyle name="표준 17 3 2 3 4 4 2 2" xfId="10983"/>
    <cellStyle name="표준 17 3 2 3 4 4 2 2 2" xfId="23224"/>
    <cellStyle name="표준 17 3 2 3 4 4 2 3" xfId="16420"/>
    <cellStyle name="표준 17 3 2 3 4 4 3" xfId="6220"/>
    <cellStyle name="표준 17 3 2 3 4 4 3 2" xfId="10984"/>
    <cellStyle name="표준 17 3 2 3 4 4 3 2 2" xfId="23225"/>
    <cellStyle name="표준 17 3 2 3 4 4 3 3" xfId="18460"/>
    <cellStyle name="표준 17 3 2 3 4 4 4" xfId="10982"/>
    <cellStyle name="표준 17 3 2 3 4 4 4 2" xfId="23223"/>
    <cellStyle name="표준 17 3 2 3 4 4 5" xfId="14617"/>
    <cellStyle name="표준 17 3 2 3 4 5" xfId="4176"/>
    <cellStyle name="표준 17 3 2 3 4 5 2" xfId="10985"/>
    <cellStyle name="표준 17 3 2 3 4 5 2 2" xfId="23226"/>
    <cellStyle name="표준 17 3 2 3 4 5 3" xfId="16416"/>
    <cellStyle name="표준 17 3 2 3 4 6" xfId="6216"/>
    <cellStyle name="표준 17 3 2 3 4 6 2" xfId="10986"/>
    <cellStyle name="표준 17 3 2 3 4 6 2 2" xfId="23227"/>
    <cellStyle name="표준 17 3 2 3 4 6 3" xfId="18456"/>
    <cellStyle name="표준 17 3 2 3 4 7" xfId="10972"/>
    <cellStyle name="표준 17 3 2 3 4 7 2" xfId="23213"/>
    <cellStyle name="표준 17 3 2 3 4 8" xfId="13393"/>
    <cellStyle name="표준 17 3 2 3 5" xfId="1255"/>
    <cellStyle name="표준 17 3 2 3 5 2" xfId="2479"/>
    <cellStyle name="표준 17 3 2 3 5 2 2" xfId="4182"/>
    <cellStyle name="표준 17 3 2 3 5 2 2 2" xfId="10989"/>
    <cellStyle name="표준 17 3 2 3 5 2 2 2 2" xfId="23230"/>
    <cellStyle name="표준 17 3 2 3 5 2 2 3" xfId="16422"/>
    <cellStyle name="표준 17 3 2 3 5 2 3" xfId="6222"/>
    <cellStyle name="표준 17 3 2 3 5 2 3 2" xfId="10990"/>
    <cellStyle name="표준 17 3 2 3 5 2 3 2 2" xfId="23231"/>
    <cellStyle name="표준 17 3 2 3 5 2 3 3" xfId="18462"/>
    <cellStyle name="표준 17 3 2 3 5 2 4" xfId="10988"/>
    <cellStyle name="표준 17 3 2 3 5 2 4 2" xfId="23229"/>
    <cellStyle name="표준 17 3 2 3 5 2 5" xfId="14719"/>
    <cellStyle name="표준 17 3 2 3 5 3" xfId="4181"/>
    <cellStyle name="표준 17 3 2 3 5 3 2" xfId="10991"/>
    <cellStyle name="표준 17 3 2 3 5 3 2 2" xfId="23232"/>
    <cellStyle name="표준 17 3 2 3 5 3 3" xfId="16421"/>
    <cellStyle name="표준 17 3 2 3 5 4" xfId="6221"/>
    <cellStyle name="표준 17 3 2 3 5 4 2" xfId="10992"/>
    <cellStyle name="표준 17 3 2 3 5 4 2 2" xfId="23233"/>
    <cellStyle name="표준 17 3 2 3 5 4 3" xfId="18461"/>
    <cellStyle name="표준 17 3 2 3 5 5" xfId="10987"/>
    <cellStyle name="표준 17 3 2 3 5 5 2" xfId="23228"/>
    <cellStyle name="표준 17 3 2 3 5 6" xfId="13495"/>
    <cellStyle name="표준 17 3 2 3 6" xfId="1663"/>
    <cellStyle name="표준 17 3 2 3 6 2" xfId="4183"/>
    <cellStyle name="표준 17 3 2 3 6 2 2" xfId="10994"/>
    <cellStyle name="표준 17 3 2 3 6 2 2 2" xfId="23235"/>
    <cellStyle name="표준 17 3 2 3 6 2 3" xfId="16423"/>
    <cellStyle name="표준 17 3 2 3 6 3" xfId="6223"/>
    <cellStyle name="표준 17 3 2 3 6 3 2" xfId="10995"/>
    <cellStyle name="표준 17 3 2 3 6 3 2 2" xfId="23236"/>
    <cellStyle name="표준 17 3 2 3 6 3 3" xfId="18463"/>
    <cellStyle name="표준 17 3 2 3 6 4" xfId="10993"/>
    <cellStyle name="표준 17 3 2 3 6 4 2" xfId="23234"/>
    <cellStyle name="표준 17 3 2 3 6 5" xfId="13903"/>
    <cellStyle name="표준 17 3 2 3 7" xfId="2071"/>
    <cellStyle name="표준 17 3 2 3 7 2" xfId="4184"/>
    <cellStyle name="표준 17 3 2 3 7 2 2" xfId="10997"/>
    <cellStyle name="표준 17 3 2 3 7 2 2 2" xfId="23238"/>
    <cellStyle name="표준 17 3 2 3 7 2 3" xfId="16424"/>
    <cellStyle name="표준 17 3 2 3 7 3" xfId="6224"/>
    <cellStyle name="표준 17 3 2 3 7 3 2" xfId="10998"/>
    <cellStyle name="표준 17 3 2 3 7 3 2 2" xfId="23239"/>
    <cellStyle name="표준 17 3 2 3 7 3 3" xfId="18464"/>
    <cellStyle name="표준 17 3 2 3 7 4" xfId="10996"/>
    <cellStyle name="표준 17 3 2 3 7 4 2" xfId="23237"/>
    <cellStyle name="표준 17 3 2 3 7 5" xfId="14311"/>
    <cellStyle name="표준 17 3 2 3 8" xfId="4165"/>
    <cellStyle name="표준 17 3 2 3 8 2" xfId="10999"/>
    <cellStyle name="표준 17 3 2 3 8 2 2" xfId="23240"/>
    <cellStyle name="표준 17 3 2 3 8 3" xfId="16405"/>
    <cellStyle name="표준 17 3 2 3 9" xfId="6205"/>
    <cellStyle name="표준 17 3 2 3 9 2" xfId="11000"/>
    <cellStyle name="표준 17 3 2 3 9 2 2" xfId="23241"/>
    <cellStyle name="표준 17 3 2 3 9 3" xfId="18445"/>
    <cellStyle name="표준 17 3 2 4" xfId="897"/>
    <cellStyle name="표준 17 3 2 4 2" xfId="1307"/>
    <cellStyle name="표준 17 3 2 4 2 2" xfId="2531"/>
    <cellStyle name="표준 17 3 2 4 2 2 2" xfId="4187"/>
    <cellStyle name="표준 17 3 2 4 2 2 2 2" xfId="11004"/>
    <cellStyle name="표준 17 3 2 4 2 2 2 2 2" xfId="23245"/>
    <cellStyle name="표준 17 3 2 4 2 2 2 3" xfId="16427"/>
    <cellStyle name="표준 17 3 2 4 2 2 3" xfId="6227"/>
    <cellStyle name="표준 17 3 2 4 2 2 3 2" xfId="11005"/>
    <cellStyle name="표준 17 3 2 4 2 2 3 2 2" xfId="23246"/>
    <cellStyle name="표준 17 3 2 4 2 2 3 3" xfId="18467"/>
    <cellStyle name="표준 17 3 2 4 2 2 4" xfId="11003"/>
    <cellStyle name="표준 17 3 2 4 2 2 4 2" xfId="23244"/>
    <cellStyle name="표준 17 3 2 4 2 2 5" xfId="14771"/>
    <cellStyle name="표준 17 3 2 4 2 3" xfId="4186"/>
    <cellStyle name="표준 17 3 2 4 2 3 2" xfId="11006"/>
    <cellStyle name="표준 17 3 2 4 2 3 2 2" xfId="23247"/>
    <cellStyle name="표준 17 3 2 4 2 3 3" xfId="16426"/>
    <cellStyle name="표준 17 3 2 4 2 4" xfId="6226"/>
    <cellStyle name="표준 17 3 2 4 2 4 2" xfId="11007"/>
    <cellStyle name="표준 17 3 2 4 2 4 2 2" xfId="23248"/>
    <cellStyle name="표준 17 3 2 4 2 4 3" xfId="18466"/>
    <cellStyle name="표준 17 3 2 4 2 5" xfId="11002"/>
    <cellStyle name="표준 17 3 2 4 2 5 2" xfId="23243"/>
    <cellStyle name="표준 17 3 2 4 2 6" xfId="13547"/>
    <cellStyle name="표준 17 3 2 4 3" xfId="1715"/>
    <cellStyle name="표준 17 3 2 4 3 2" xfId="4188"/>
    <cellStyle name="표준 17 3 2 4 3 2 2" xfId="11009"/>
    <cellStyle name="표준 17 3 2 4 3 2 2 2" xfId="23250"/>
    <cellStyle name="표준 17 3 2 4 3 2 3" xfId="16428"/>
    <cellStyle name="표준 17 3 2 4 3 3" xfId="6228"/>
    <cellStyle name="표준 17 3 2 4 3 3 2" xfId="11010"/>
    <cellStyle name="표준 17 3 2 4 3 3 2 2" xfId="23251"/>
    <cellStyle name="표준 17 3 2 4 3 3 3" xfId="18468"/>
    <cellStyle name="표준 17 3 2 4 3 4" xfId="11008"/>
    <cellStyle name="표준 17 3 2 4 3 4 2" xfId="23249"/>
    <cellStyle name="표준 17 3 2 4 3 5" xfId="13955"/>
    <cellStyle name="표준 17 3 2 4 4" xfId="2123"/>
    <cellStyle name="표준 17 3 2 4 4 2" xfId="4189"/>
    <cellStyle name="표준 17 3 2 4 4 2 2" xfId="11012"/>
    <cellStyle name="표준 17 3 2 4 4 2 2 2" xfId="23253"/>
    <cellStyle name="표준 17 3 2 4 4 2 3" xfId="16429"/>
    <cellStyle name="표준 17 3 2 4 4 3" xfId="6229"/>
    <cellStyle name="표준 17 3 2 4 4 3 2" xfId="11013"/>
    <cellStyle name="표준 17 3 2 4 4 3 2 2" xfId="23254"/>
    <cellStyle name="표준 17 3 2 4 4 3 3" xfId="18469"/>
    <cellStyle name="표준 17 3 2 4 4 4" xfId="11011"/>
    <cellStyle name="표준 17 3 2 4 4 4 2" xfId="23252"/>
    <cellStyle name="표준 17 3 2 4 4 5" xfId="14363"/>
    <cellStyle name="표준 17 3 2 4 5" xfId="4185"/>
    <cellStyle name="표준 17 3 2 4 5 2" xfId="11014"/>
    <cellStyle name="표준 17 3 2 4 5 2 2" xfId="23255"/>
    <cellStyle name="표준 17 3 2 4 5 3" xfId="16425"/>
    <cellStyle name="표준 17 3 2 4 6" xfId="6225"/>
    <cellStyle name="표준 17 3 2 4 6 2" xfId="11015"/>
    <cellStyle name="표준 17 3 2 4 6 2 2" xfId="23256"/>
    <cellStyle name="표준 17 3 2 4 6 3" xfId="18465"/>
    <cellStyle name="표준 17 3 2 4 7" xfId="11001"/>
    <cellStyle name="표준 17 3 2 4 7 2" xfId="23242"/>
    <cellStyle name="표준 17 3 2 4 8" xfId="13139"/>
    <cellStyle name="표준 17 3 2 5" xfId="999"/>
    <cellStyle name="표준 17 3 2 5 2" xfId="1409"/>
    <cellStyle name="표준 17 3 2 5 2 2" xfId="2633"/>
    <cellStyle name="표준 17 3 2 5 2 2 2" xfId="4192"/>
    <cellStyle name="표준 17 3 2 5 2 2 2 2" xfId="11019"/>
    <cellStyle name="표준 17 3 2 5 2 2 2 2 2" xfId="23260"/>
    <cellStyle name="표준 17 3 2 5 2 2 2 3" xfId="16432"/>
    <cellStyle name="표준 17 3 2 5 2 2 3" xfId="6232"/>
    <cellStyle name="표준 17 3 2 5 2 2 3 2" xfId="11020"/>
    <cellStyle name="표준 17 3 2 5 2 2 3 2 2" xfId="23261"/>
    <cellStyle name="표준 17 3 2 5 2 2 3 3" xfId="18472"/>
    <cellStyle name="표준 17 3 2 5 2 2 4" xfId="11018"/>
    <cellStyle name="표준 17 3 2 5 2 2 4 2" xfId="23259"/>
    <cellStyle name="표준 17 3 2 5 2 2 5" xfId="14873"/>
    <cellStyle name="표준 17 3 2 5 2 3" xfId="4191"/>
    <cellStyle name="표준 17 3 2 5 2 3 2" xfId="11021"/>
    <cellStyle name="표준 17 3 2 5 2 3 2 2" xfId="23262"/>
    <cellStyle name="표준 17 3 2 5 2 3 3" xfId="16431"/>
    <cellStyle name="표준 17 3 2 5 2 4" xfId="6231"/>
    <cellStyle name="표준 17 3 2 5 2 4 2" xfId="11022"/>
    <cellStyle name="표준 17 3 2 5 2 4 2 2" xfId="23263"/>
    <cellStyle name="표준 17 3 2 5 2 4 3" xfId="18471"/>
    <cellStyle name="표준 17 3 2 5 2 5" xfId="11017"/>
    <cellStyle name="표준 17 3 2 5 2 5 2" xfId="23258"/>
    <cellStyle name="표준 17 3 2 5 2 6" xfId="13649"/>
    <cellStyle name="표준 17 3 2 5 3" xfId="1817"/>
    <cellStyle name="표준 17 3 2 5 3 2" xfId="4193"/>
    <cellStyle name="표준 17 3 2 5 3 2 2" xfId="11024"/>
    <cellStyle name="표준 17 3 2 5 3 2 2 2" xfId="23265"/>
    <cellStyle name="표준 17 3 2 5 3 2 3" xfId="16433"/>
    <cellStyle name="표준 17 3 2 5 3 3" xfId="6233"/>
    <cellStyle name="표준 17 3 2 5 3 3 2" xfId="11025"/>
    <cellStyle name="표준 17 3 2 5 3 3 2 2" xfId="23266"/>
    <cellStyle name="표준 17 3 2 5 3 3 3" xfId="18473"/>
    <cellStyle name="표준 17 3 2 5 3 4" xfId="11023"/>
    <cellStyle name="표준 17 3 2 5 3 4 2" xfId="23264"/>
    <cellStyle name="표준 17 3 2 5 3 5" xfId="14057"/>
    <cellStyle name="표준 17 3 2 5 4" xfId="2225"/>
    <cellStyle name="표준 17 3 2 5 4 2" xfId="4194"/>
    <cellStyle name="표준 17 3 2 5 4 2 2" xfId="11027"/>
    <cellStyle name="표준 17 3 2 5 4 2 2 2" xfId="23268"/>
    <cellStyle name="표준 17 3 2 5 4 2 3" xfId="16434"/>
    <cellStyle name="표준 17 3 2 5 4 3" xfId="6234"/>
    <cellStyle name="표준 17 3 2 5 4 3 2" xfId="11028"/>
    <cellStyle name="표준 17 3 2 5 4 3 2 2" xfId="23269"/>
    <cellStyle name="표준 17 3 2 5 4 3 3" xfId="18474"/>
    <cellStyle name="표준 17 3 2 5 4 4" xfId="11026"/>
    <cellStyle name="표준 17 3 2 5 4 4 2" xfId="23267"/>
    <cellStyle name="표준 17 3 2 5 4 5" xfId="14465"/>
    <cellStyle name="표준 17 3 2 5 5" xfId="4190"/>
    <cellStyle name="표준 17 3 2 5 5 2" xfId="11029"/>
    <cellStyle name="표준 17 3 2 5 5 2 2" xfId="23270"/>
    <cellStyle name="표준 17 3 2 5 5 3" xfId="16430"/>
    <cellStyle name="표준 17 3 2 5 6" xfId="6230"/>
    <cellStyle name="표준 17 3 2 5 6 2" xfId="11030"/>
    <cellStyle name="표준 17 3 2 5 6 2 2" xfId="23271"/>
    <cellStyle name="표준 17 3 2 5 6 3" xfId="18470"/>
    <cellStyle name="표준 17 3 2 5 7" xfId="11016"/>
    <cellStyle name="표준 17 3 2 5 7 2" xfId="23257"/>
    <cellStyle name="표준 17 3 2 5 8" xfId="13241"/>
    <cellStyle name="표준 17 3 2 6" xfId="1102"/>
    <cellStyle name="표준 17 3 2 6 2" xfId="1511"/>
    <cellStyle name="표준 17 3 2 6 2 2" xfId="2735"/>
    <cellStyle name="표준 17 3 2 6 2 2 2" xfId="4197"/>
    <cellStyle name="표준 17 3 2 6 2 2 2 2" xfId="11034"/>
    <cellStyle name="표준 17 3 2 6 2 2 2 2 2" xfId="23275"/>
    <cellStyle name="표준 17 3 2 6 2 2 2 3" xfId="16437"/>
    <cellStyle name="표준 17 3 2 6 2 2 3" xfId="6237"/>
    <cellStyle name="표준 17 3 2 6 2 2 3 2" xfId="11035"/>
    <cellStyle name="표준 17 3 2 6 2 2 3 2 2" xfId="23276"/>
    <cellStyle name="표준 17 3 2 6 2 2 3 3" xfId="18477"/>
    <cellStyle name="표준 17 3 2 6 2 2 4" xfId="11033"/>
    <cellStyle name="표준 17 3 2 6 2 2 4 2" xfId="23274"/>
    <cellStyle name="표준 17 3 2 6 2 2 5" xfId="14975"/>
    <cellStyle name="표준 17 3 2 6 2 3" xfId="4196"/>
    <cellStyle name="표준 17 3 2 6 2 3 2" xfId="11036"/>
    <cellStyle name="표준 17 3 2 6 2 3 2 2" xfId="23277"/>
    <cellStyle name="표준 17 3 2 6 2 3 3" xfId="16436"/>
    <cellStyle name="표준 17 3 2 6 2 4" xfId="6236"/>
    <cellStyle name="표준 17 3 2 6 2 4 2" xfId="11037"/>
    <cellStyle name="표준 17 3 2 6 2 4 2 2" xfId="23278"/>
    <cellStyle name="표준 17 3 2 6 2 4 3" xfId="18476"/>
    <cellStyle name="표준 17 3 2 6 2 5" xfId="11032"/>
    <cellStyle name="표준 17 3 2 6 2 5 2" xfId="23273"/>
    <cellStyle name="표준 17 3 2 6 2 6" xfId="13751"/>
    <cellStyle name="표준 17 3 2 6 3" xfId="1919"/>
    <cellStyle name="표준 17 3 2 6 3 2" xfId="4198"/>
    <cellStyle name="표준 17 3 2 6 3 2 2" xfId="11039"/>
    <cellStyle name="표준 17 3 2 6 3 2 2 2" xfId="23280"/>
    <cellStyle name="표준 17 3 2 6 3 2 3" xfId="16438"/>
    <cellStyle name="표준 17 3 2 6 3 3" xfId="6238"/>
    <cellStyle name="표준 17 3 2 6 3 3 2" xfId="11040"/>
    <cellStyle name="표준 17 3 2 6 3 3 2 2" xfId="23281"/>
    <cellStyle name="표준 17 3 2 6 3 3 3" xfId="18478"/>
    <cellStyle name="표준 17 3 2 6 3 4" xfId="11038"/>
    <cellStyle name="표준 17 3 2 6 3 4 2" xfId="23279"/>
    <cellStyle name="표준 17 3 2 6 3 5" xfId="14159"/>
    <cellStyle name="표준 17 3 2 6 4" xfId="2327"/>
    <cellStyle name="표준 17 3 2 6 4 2" xfId="4199"/>
    <cellStyle name="표준 17 3 2 6 4 2 2" xfId="11042"/>
    <cellStyle name="표준 17 3 2 6 4 2 2 2" xfId="23283"/>
    <cellStyle name="표준 17 3 2 6 4 2 3" xfId="16439"/>
    <cellStyle name="표준 17 3 2 6 4 3" xfId="6239"/>
    <cellStyle name="표준 17 3 2 6 4 3 2" xfId="11043"/>
    <cellStyle name="표준 17 3 2 6 4 3 2 2" xfId="23284"/>
    <cellStyle name="표준 17 3 2 6 4 3 3" xfId="18479"/>
    <cellStyle name="표준 17 3 2 6 4 4" xfId="11041"/>
    <cellStyle name="표준 17 3 2 6 4 4 2" xfId="23282"/>
    <cellStyle name="표준 17 3 2 6 4 5" xfId="14567"/>
    <cellStyle name="표준 17 3 2 6 5" xfId="4195"/>
    <cellStyle name="표준 17 3 2 6 5 2" xfId="11044"/>
    <cellStyle name="표준 17 3 2 6 5 2 2" xfId="23285"/>
    <cellStyle name="표준 17 3 2 6 5 3" xfId="16435"/>
    <cellStyle name="표준 17 3 2 6 6" xfId="6235"/>
    <cellStyle name="표준 17 3 2 6 6 2" xfId="11045"/>
    <cellStyle name="표준 17 3 2 6 6 2 2" xfId="23286"/>
    <cellStyle name="표준 17 3 2 6 6 3" xfId="18475"/>
    <cellStyle name="표준 17 3 2 6 7" xfId="11031"/>
    <cellStyle name="표준 17 3 2 6 7 2" xfId="23272"/>
    <cellStyle name="표준 17 3 2 6 8" xfId="13343"/>
    <cellStyle name="표준 17 3 2 7" xfId="1205"/>
    <cellStyle name="표준 17 3 2 7 2" xfId="2429"/>
    <cellStyle name="표준 17 3 2 7 2 2" xfId="4201"/>
    <cellStyle name="표준 17 3 2 7 2 2 2" xfId="11048"/>
    <cellStyle name="표준 17 3 2 7 2 2 2 2" xfId="23289"/>
    <cellStyle name="표준 17 3 2 7 2 2 3" xfId="16441"/>
    <cellStyle name="표준 17 3 2 7 2 3" xfId="6241"/>
    <cellStyle name="표준 17 3 2 7 2 3 2" xfId="11049"/>
    <cellStyle name="표준 17 3 2 7 2 3 2 2" xfId="23290"/>
    <cellStyle name="표준 17 3 2 7 2 3 3" xfId="18481"/>
    <cellStyle name="표준 17 3 2 7 2 4" xfId="11047"/>
    <cellStyle name="표준 17 3 2 7 2 4 2" xfId="23288"/>
    <cellStyle name="표준 17 3 2 7 2 5" xfId="14669"/>
    <cellStyle name="표준 17 3 2 7 3" xfId="4200"/>
    <cellStyle name="표준 17 3 2 7 3 2" xfId="11050"/>
    <cellStyle name="표준 17 3 2 7 3 2 2" xfId="23291"/>
    <cellStyle name="표준 17 3 2 7 3 3" xfId="16440"/>
    <cellStyle name="표준 17 3 2 7 4" xfId="6240"/>
    <cellStyle name="표준 17 3 2 7 4 2" xfId="11051"/>
    <cellStyle name="표준 17 3 2 7 4 2 2" xfId="23292"/>
    <cellStyle name="표준 17 3 2 7 4 3" xfId="18480"/>
    <cellStyle name="표준 17 3 2 7 5" xfId="11046"/>
    <cellStyle name="표준 17 3 2 7 5 2" xfId="23287"/>
    <cellStyle name="표준 17 3 2 7 6" xfId="13445"/>
    <cellStyle name="표준 17 3 2 8" xfId="1613"/>
    <cellStyle name="표준 17 3 2 8 2" xfId="4202"/>
    <cellStyle name="표준 17 3 2 8 2 2" xfId="11053"/>
    <cellStyle name="표준 17 3 2 8 2 2 2" xfId="23294"/>
    <cellStyle name="표준 17 3 2 8 2 3" xfId="16442"/>
    <cellStyle name="표준 17 3 2 8 3" xfId="6242"/>
    <cellStyle name="표준 17 3 2 8 3 2" xfId="11054"/>
    <cellStyle name="표준 17 3 2 8 3 2 2" xfId="23295"/>
    <cellStyle name="표준 17 3 2 8 3 3" xfId="18482"/>
    <cellStyle name="표준 17 3 2 8 4" xfId="11052"/>
    <cellStyle name="표준 17 3 2 8 4 2" xfId="23293"/>
    <cellStyle name="표준 17 3 2 8 5" xfId="13853"/>
    <cellStyle name="표준 17 3 2 9" xfId="2021"/>
    <cellStyle name="표준 17 3 2 9 2" xfId="4203"/>
    <cellStyle name="표준 17 3 2 9 2 2" xfId="11056"/>
    <cellStyle name="표준 17 3 2 9 2 2 2" xfId="23297"/>
    <cellStyle name="표준 17 3 2 9 2 3" xfId="16443"/>
    <cellStyle name="표준 17 3 2 9 3" xfId="6243"/>
    <cellStyle name="표준 17 3 2 9 3 2" xfId="11057"/>
    <cellStyle name="표준 17 3 2 9 3 2 2" xfId="23298"/>
    <cellStyle name="표준 17 3 2 9 3 3" xfId="18483"/>
    <cellStyle name="표준 17 3 2 9 4" xfId="11055"/>
    <cellStyle name="표준 17 3 2 9 4 2" xfId="23296"/>
    <cellStyle name="표준 17 3 2 9 5" xfId="14261"/>
    <cellStyle name="표준 17 3 3" xfId="807"/>
    <cellStyle name="표준 17 3 3 10" xfId="6244"/>
    <cellStyle name="표준 17 3 3 10 2" xfId="11059"/>
    <cellStyle name="표준 17 3 3 10 2 2" xfId="23300"/>
    <cellStyle name="표준 17 3 3 10 3" xfId="18484"/>
    <cellStyle name="표준 17 3 3 11" xfId="11058"/>
    <cellStyle name="표준 17 3 3 11 2" xfId="23299"/>
    <cellStyle name="표준 17 3 3 12" xfId="13049"/>
    <cellStyle name="표준 17 3 3 2" xfId="857"/>
    <cellStyle name="표준 17 3 3 2 10" xfId="11060"/>
    <cellStyle name="표준 17 3 3 2 10 2" xfId="23301"/>
    <cellStyle name="표준 17 3 3 2 11" xfId="13099"/>
    <cellStyle name="표준 17 3 3 2 2" xfId="959"/>
    <cellStyle name="표준 17 3 3 2 2 2" xfId="1369"/>
    <cellStyle name="표준 17 3 3 2 2 2 2" xfId="2593"/>
    <cellStyle name="표준 17 3 3 2 2 2 2 2" xfId="4208"/>
    <cellStyle name="표준 17 3 3 2 2 2 2 2 2" xfId="11064"/>
    <cellStyle name="표준 17 3 3 2 2 2 2 2 2 2" xfId="23305"/>
    <cellStyle name="표준 17 3 3 2 2 2 2 2 3" xfId="16448"/>
    <cellStyle name="표준 17 3 3 2 2 2 2 3" xfId="6248"/>
    <cellStyle name="표준 17 3 3 2 2 2 2 3 2" xfId="11065"/>
    <cellStyle name="표준 17 3 3 2 2 2 2 3 2 2" xfId="23306"/>
    <cellStyle name="표준 17 3 3 2 2 2 2 3 3" xfId="18488"/>
    <cellStyle name="표준 17 3 3 2 2 2 2 4" xfId="11063"/>
    <cellStyle name="표준 17 3 3 2 2 2 2 4 2" xfId="23304"/>
    <cellStyle name="표준 17 3 3 2 2 2 2 5" xfId="14833"/>
    <cellStyle name="표준 17 3 3 2 2 2 3" xfId="4207"/>
    <cellStyle name="표준 17 3 3 2 2 2 3 2" xfId="11066"/>
    <cellStyle name="표준 17 3 3 2 2 2 3 2 2" xfId="23307"/>
    <cellStyle name="표준 17 3 3 2 2 2 3 3" xfId="16447"/>
    <cellStyle name="표준 17 3 3 2 2 2 4" xfId="6247"/>
    <cellStyle name="표준 17 3 3 2 2 2 4 2" xfId="11067"/>
    <cellStyle name="표준 17 3 3 2 2 2 4 2 2" xfId="23308"/>
    <cellStyle name="표준 17 3 3 2 2 2 4 3" xfId="18487"/>
    <cellStyle name="표준 17 3 3 2 2 2 5" xfId="11062"/>
    <cellStyle name="표준 17 3 3 2 2 2 5 2" xfId="23303"/>
    <cellStyle name="표준 17 3 3 2 2 2 6" xfId="13609"/>
    <cellStyle name="표준 17 3 3 2 2 3" xfId="1777"/>
    <cellStyle name="표준 17 3 3 2 2 3 2" xfId="4209"/>
    <cellStyle name="표준 17 3 3 2 2 3 2 2" xfId="11069"/>
    <cellStyle name="표준 17 3 3 2 2 3 2 2 2" xfId="23310"/>
    <cellStyle name="표준 17 3 3 2 2 3 2 3" xfId="16449"/>
    <cellStyle name="표준 17 3 3 2 2 3 3" xfId="6249"/>
    <cellStyle name="표준 17 3 3 2 2 3 3 2" xfId="11070"/>
    <cellStyle name="표준 17 3 3 2 2 3 3 2 2" xfId="23311"/>
    <cellStyle name="표준 17 3 3 2 2 3 3 3" xfId="18489"/>
    <cellStyle name="표준 17 3 3 2 2 3 4" xfId="11068"/>
    <cellStyle name="표준 17 3 3 2 2 3 4 2" xfId="23309"/>
    <cellStyle name="표준 17 3 3 2 2 3 5" xfId="14017"/>
    <cellStyle name="표준 17 3 3 2 2 4" xfId="2185"/>
    <cellStyle name="표준 17 3 3 2 2 4 2" xfId="4210"/>
    <cellStyle name="표준 17 3 3 2 2 4 2 2" xfId="11072"/>
    <cellStyle name="표준 17 3 3 2 2 4 2 2 2" xfId="23313"/>
    <cellStyle name="표준 17 3 3 2 2 4 2 3" xfId="16450"/>
    <cellStyle name="표준 17 3 3 2 2 4 3" xfId="6250"/>
    <cellStyle name="표준 17 3 3 2 2 4 3 2" xfId="11073"/>
    <cellStyle name="표준 17 3 3 2 2 4 3 2 2" xfId="23314"/>
    <cellStyle name="표준 17 3 3 2 2 4 3 3" xfId="18490"/>
    <cellStyle name="표준 17 3 3 2 2 4 4" xfId="11071"/>
    <cellStyle name="표준 17 3 3 2 2 4 4 2" xfId="23312"/>
    <cellStyle name="표준 17 3 3 2 2 4 5" xfId="14425"/>
    <cellStyle name="표준 17 3 3 2 2 5" xfId="4206"/>
    <cellStyle name="표준 17 3 3 2 2 5 2" xfId="11074"/>
    <cellStyle name="표준 17 3 3 2 2 5 2 2" xfId="23315"/>
    <cellStyle name="표준 17 3 3 2 2 5 3" xfId="16446"/>
    <cellStyle name="표준 17 3 3 2 2 6" xfId="6246"/>
    <cellStyle name="표준 17 3 3 2 2 6 2" xfId="11075"/>
    <cellStyle name="표준 17 3 3 2 2 6 2 2" xfId="23316"/>
    <cellStyle name="표준 17 3 3 2 2 6 3" xfId="18486"/>
    <cellStyle name="표준 17 3 3 2 2 7" xfId="11061"/>
    <cellStyle name="표준 17 3 3 2 2 7 2" xfId="23302"/>
    <cellStyle name="표준 17 3 3 2 2 8" xfId="13201"/>
    <cellStyle name="표준 17 3 3 2 3" xfId="1061"/>
    <cellStyle name="표준 17 3 3 2 3 2" xfId="1471"/>
    <cellStyle name="표준 17 3 3 2 3 2 2" xfId="2695"/>
    <cellStyle name="표준 17 3 3 2 3 2 2 2" xfId="4213"/>
    <cellStyle name="표준 17 3 3 2 3 2 2 2 2" xfId="11079"/>
    <cellStyle name="표준 17 3 3 2 3 2 2 2 2 2" xfId="23320"/>
    <cellStyle name="표준 17 3 3 2 3 2 2 2 3" xfId="16453"/>
    <cellStyle name="표준 17 3 3 2 3 2 2 3" xfId="6253"/>
    <cellStyle name="표준 17 3 3 2 3 2 2 3 2" xfId="11080"/>
    <cellStyle name="표준 17 3 3 2 3 2 2 3 2 2" xfId="23321"/>
    <cellStyle name="표준 17 3 3 2 3 2 2 3 3" xfId="18493"/>
    <cellStyle name="표준 17 3 3 2 3 2 2 4" xfId="11078"/>
    <cellStyle name="표준 17 3 3 2 3 2 2 4 2" xfId="23319"/>
    <cellStyle name="표준 17 3 3 2 3 2 2 5" xfId="14935"/>
    <cellStyle name="표준 17 3 3 2 3 2 3" xfId="4212"/>
    <cellStyle name="표준 17 3 3 2 3 2 3 2" xfId="11081"/>
    <cellStyle name="표준 17 3 3 2 3 2 3 2 2" xfId="23322"/>
    <cellStyle name="표준 17 3 3 2 3 2 3 3" xfId="16452"/>
    <cellStyle name="표준 17 3 3 2 3 2 4" xfId="6252"/>
    <cellStyle name="표준 17 3 3 2 3 2 4 2" xfId="11082"/>
    <cellStyle name="표준 17 3 3 2 3 2 4 2 2" xfId="23323"/>
    <cellStyle name="표준 17 3 3 2 3 2 4 3" xfId="18492"/>
    <cellStyle name="표준 17 3 3 2 3 2 5" xfId="11077"/>
    <cellStyle name="표준 17 3 3 2 3 2 5 2" xfId="23318"/>
    <cellStyle name="표준 17 3 3 2 3 2 6" xfId="13711"/>
    <cellStyle name="표준 17 3 3 2 3 3" xfId="1879"/>
    <cellStyle name="표준 17 3 3 2 3 3 2" xfId="4214"/>
    <cellStyle name="표준 17 3 3 2 3 3 2 2" xfId="11084"/>
    <cellStyle name="표준 17 3 3 2 3 3 2 2 2" xfId="23325"/>
    <cellStyle name="표준 17 3 3 2 3 3 2 3" xfId="16454"/>
    <cellStyle name="표준 17 3 3 2 3 3 3" xfId="6254"/>
    <cellStyle name="표준 17 3 3 2 3 3 3 2" xfId="11085"/>
    <cellStyle name="표준 17 3 3 2 3 3 3 2 2" xfId="23326"/>
    <cellStyle name="표준 17 3 3 2 3 3 3 3" xfId="18494"/>
    <cellStyle name="표준 17 3 3 2 3 3 4" xfId="11083"/>
    <cellStyle name="표준 17 3 3 2 3 3 4 2" xfId="23324"/>
    <cellStyle name="표준 17 3 3 2 3 3 5" xfId="14119"/>
    <cellStyle name="표준 17 3 3 2 3 4" xfId="2287"/>
    <cellStyle name="표준 17 3 3 2 3 4 2" xfId="4215"/>
    <cellStyle name="표준 17 3 3 2 3 4 2 2" xfId="11087"/>
    <cellStyle name="표준 17 3 3 2 3 4 2 2 2" xfId="23328"/>
    <cellStyle name="표준 17 3 3 2 3 4 2 3" xfId="16455"/>
    <cellStyle name="표준 17 3 3 2 3 4 3" xfId="6255"/>
    <cellStyle name="표준 17 3 3 2 3 4 3 2" xfId="11088"/>
    <cellStyle name="표준 17 3 3 2 3 4 3 2 2" xfId="23329"/>
    <cellStyle name="표준 17 3 3 2 3 4 3 3" xfId="18495"/>
    <cellStyle name="표준 17 3 3 2 3 4 4" xfId="11086"/>
    <cellStyle name="표준 17 3 3 2 3 4 4 2" xfId="23327"/>
    <cellStyle name="표준 17 3 3 2 3 4 5" xfId="14527"/>
    <cellStyle name="표준 17 3 3 2 3 5" xfId="4211"/>
    <cellStyle name="표준 17 3 3 2 3 5 2" xfId="11089"/>
    <cellStyle name="표준 17 3 3 2 3 5 2 2" xfId="23330"/>
    <cellStyle name="표준 17 3 3 2 3 5 3" xfId="16451"/>
    <cellStyle name="표준 17 3 3 2 3 6" xfId="6251"/>
    <cellStyle name="표준 17 3 3 2 3 6 2" xfId="11090"/>
    <cellStyle name="표준 17 3 3 2 3 6 2 2" xfId="23331"/>
    <cellStyle name="표준 17 3 3 2 3 6 3" xfId="18491"/>
    <cellStyle name="표준 17 3 3 2 3 7" xfId="11076"/>
    <cellStyle name="표준 17 3 3 2 3 7 2" xfId="23317"/>
    <cellStyle name="표준 17 3 3 2 3 8" xfId="13303"/>
    <cellStyle name="표준 17 3 3 2 4" xfId="1164"/>
    <cellStyle name="표준 17 3 3 2 4 2" xfId="1573"/>
    <cellStyle name="표준 17 3 3 2 4 2 2" xfId="2797"/>
    <cellStyle name="표준 17 3 3 2 4 2 2 2" xfId="4218"/>
    <cellStyle name="표준 17 3 3 2 4 2 2 2 2" xfId="11094"/>
    <cellStyle name="표준 17 3 3 2 4 2 2 2 2 2" xfId="23335"/>
    <cellStyle name="표준 17 3 3 2 4 2 2 2 3" xfId="16458"/>
    <cellStyle name="표준 17 3 3 2 4 2 2 3" xfId="6258"/>
    <cellStyle name="표준 17 3 3 2 4 2 2 3 2" xfId="11095"/>
    <cellStyle name="표준 17 3 3 2 4 2 2 3 2 2" xfId="23336"/>
    <cellStyle name="표준 17 3 3 2 4 2 2 3 3" xfId="18498"/>
    <cellStyle name="표준 17 3 3 2 4 2 2 4" xfId="11093"/>
    <cellStyle name="표준 17 3 3 2 4 2 2 4 2" xfId="23334"/>
    <cellStyle name="표준 17 3 3 2 4 2 2 5" xfId="15037"/>
    <cellStyle name="표준 17 3 3 2 4 2 3" xfId="4217"/>
    <cellStyle name="표준 17 3 3 2 4 2 3 2" xfId="11096"/>
    <cellStyle name="표준 17 3 3 2 4 2 3 2 2" xfId="23337"/>
    <cellStyle name="표준 17 3 3 2 4 2 3 3" xfId="16457"/>
    <cellStyle name="표준 17 3 3 2 4 2 4" xfId="6257"/>
    <cellStyle name="표준 17 3 3 2 4 2 4 2" xfId="11097"/>
    <cellStyle name="표준 17 3 3 2 4 2 4 2 2" xfId="23338"/>
    <cellStyle name="표준 17 3 3 2 4 2 4 3" xfId="18497"/>
    <cellStyle name="표준 17 3 3 2 4 2 5" xfId="11092"/>
    <cellStyle name="표준 17 3 3 2 4 2 5 2" xfId="23333"/>
    <cellStyle name="표준 17 3 3 2 4 2 6" xfId="13813"/>
    <cellStyle name="표준 17 3 3 2 4 3" xfId="1981"/>
    <cellStyle name="표준 17 3 3 2 4 3 2" xfId="4219"/>
    <cellStyle name="표준 17 3 3 2 4 3 2 2" xfId="11099"/>
    <cellStyle name="표준 17 3 3 2 4 3 2 2 2" xfId="23340"/>
    <cellStyle name="표준 17 3 3 2 4 3 2 3" xfId="16459"/>
    <cellStyle name="표준 17 3 3 2 4 3 3" xfId="6259"/>
    <cellStyle name="표준 17 3 3 2 4 3 3 2" xfId="11100"/>
    <cellStyle name="표준 17 3 3 2 4 3 3 2 2" xfId="23341"/>
    <cellStyle name="표준 17 3 3 2 4 3 3 3" xfId="18499"/>
    <cellStyle name="표준 17 3 3 2 4 3 4" xfId="11098"/>
    <cellStyle name="표준 17 3 3 2 4 3 4 2" xfId="23339"/>
    <cellStyle name="표준 17 3 3 2 4 3 5" xfId="14221"/>
    <cellStyle name="표준 17 3 3 2 4 4" xfId="2389"/>
    <cellStyle name="표준 17 3 3 2 4 4 2" xfId="4220"/>
    <cellStyle name="표준 17 3 3 2 4 4 2 2" xfId="11102"/>
    <cellStyle name="표준 17 3 3 2 4 4 2 2 2" xfId="23343"/>
    <cellStyle name="표준 17 3 3 2 4 4 2 3" xfId="16460"/>
    <cellStyle name="표준 17 3 3 2 4 4 3" xfId="6260"/>
    <cellStyle name="표준 17 3 3 2 4 4 3 2" xfId="11103"/>
    <cellStyle name="표준 17 3 3 2 4 4 3 2 2" xfId="23344"/>
    <cellStyle name="표준 17 3 3 2 4 4 3 3" xfId="18500"/>
    <cellStyle name="표준 17 3 3 2 4 4 4" xfId="11101"/>
    <cellStyle name="표준 17 3 3 2 4 4 4 2" xfId="23342"/>
    <cellStyle name="표준 17 3 3 2 4 4 5" xfId="14629"/>
    <cellStyle name="표준 17 3 3 2 4 5" xfId="4216"/>
    <cellStyle name="표준 17 3 3 2 4 5 2" xfId="11104"/>
    <cellStyle name="표준 17 3 3 2 4 5 2 2" xfId="23345"/>
    <cellStyle name="표준 17 3 3 2 4 5 3" xfId="16456"/>
    <cellStyle name="표준 17 3 3 2 4 6" xfId="6256"/>
    <cellStyle name="표준 17 3 3 2 4 6 2" xfId="11105"/>
    <cellStyle name="표준 17 3 3 2 4 6 2 2" xfId="23346"/>
    <cellStyle name="표준 17 3 3 2 4 6 3" xfId="18496"/>
    <cellStyle name="표준 17 3 3 2 4 7" xfId="11091"/>
    <cellStyle name="표준 17 3 3 2 4 7 2" xfId="23332"/>
    <cellStyle name="표준 17 3 3 2 4 8" xfId="13405"/>
    <cellStyle name="표준 17 3 3 2 5" xfId="1267"/>
    <cellStyle name="표준 17 3 3 2 5 2" xfId="2491"/>
    <cellStyle name="표준 17 3 3 2 5 2 2" xfId="4222"/>
    <cellStyle name="표준 17 3 3 2 5 2 2 2" xfId="11108"/>
    <cellStyle name="표준 17 3 3 2 5 2 2 2 2" xfId="23349"/>
    <cellStyle name="표준 17 3 3 2 5 2 2 3" xfId="16462"/>
    <cellStyle name="표준 17 3 3 2 5 2 3" xfId="6262"/>
    <cellStyle name="표준 17 3 3 2 5 2 3 2" xfId="11109"/>
    <cellStyle name="표준 17 3 3 2 5 2 3 2 2" xfId="23350"/>
    <cellStyle name="표준 17 3 3 2 5 2 3 3" xfId="18502"/>
    <cellStyle name="표준 17 3 3 2 5 2 4" xfId="11107"/>
    <cellStyle name="표준 17 3 3 2 5 2 4 2" xfId="23348"/>
    <cellStyle name="표준 17 3 3 2 5 2 5" xfId="14731"/>
    <cellStyle name="표준 17 3 3 2 5 3" xfId="4221"/>
    <cellStyle name="표준 17 3 3 2 5 3 2" xfId="11110"/>
    <cellStyle name="표준 17 3 3 2 5 3 2 2" xfId="23351"/>
    <cellStyle name="표준 17 3 3 2 5 3 3" xfId="16461"/>
    <cellStyle name="표준 17 3 3 2 5 4" xfId="6261"/>
    <cellStyle name="표준 17 3 3 2 5 4 2" xfId="11111"/>
    <cellStyle name="표준 17 3 3 2 5 4 2 2" xfId="23352"/>
    <cellStyle name="표준 17 3 3 2 5 4 3" xfId="18501"/>
    <cellStyle name="표준 17 3 3 2 5 5" xfId="11106"/>
    <cellStyle name="표준 17 3 3 2 5 5 2" xfId="23347"/>
    <cellStyle name="표준 17 3 3 2 5 6" xfId="13507"/>
    <cellStyle name="표준 17 3 3 2 6" xfId="1675"/>
    <cellStyle name="표준 17 3 3 2 6 2" xfId="4223"/>
    <cellStyle name="표준 17 3 3 2 6 2 2" xfId="11113"/>
    <cellStyle name="표준 17 3 3 2 6 2 2 2" xfId="23354"/>
    <cellStyle name="표준 17 3 3 2 6 2 3" xfId="16463"/>
    <cellStyle name="표준 17 3 3 2 6 3" xfId="6263"/>
    <cellStyle name="표준 17 3 3 2 6 3 2" xfId="11114"/>
    <cellStyle name="표준 17 3 3 2 6 3 2 2" xfId="23355"/>
    <cellStyle name="표준 17 3 3 2 6 3 3" xfId="18503"/>
    <cellStyle name="표준 17 3 3 2 6 4" xfId="11112"/>
    <cellStyle name="표준 17 3 3 2 6 4 2" xfId="23353"/>
    <cellStyle name="표준 17 3 3 2 6 5" xfId="13915"/>
    <cellStyle name="표준 17 3 3 2 7" xfId="2083"/>
    <cellStyle name="표준 17 3 3 2 7 2" xfId="4224"/>
    <cellStyle name="표준 17 3 3 2 7 2 2" xfId="11116"/>
    <cellStyle name="표준 17 3 3 2 7 2 2 2" xfId="23357"/>
    <cellStyle name="표준 17 3 3 2 7 2 3" xfId="16464"/>
    <cellStyle name="표준 17 3 3 2 7 3" xfId="6264"/>
    <cellStyle name="표준 17 3 3 2 7 3 2" xfId="11117"/>
    <cellStyle name="표준 17 3 3 2 7 3 2 2" xfId="23358"/>
    <cellStyle name="표준 17 3 3 2 7 3 3" xfId="18504"/>
    <cellStyle name="표준 17 3 3 2 7 4" xfId="11115"/>
    <cellStyle name="표준 17 3 3 2 7 4 2" xfId="23356"/>
    <cellStyle name="표준 17 3 3 2 7 5" xfId="14323"/>
    <cellStyle name="표준 17 3 3 2 8" xfId="4205"/>
    <cellStyle name="표준 17 3 3 2 8 2" xfId="11118"/>
    <cellStyle name="표준 17 3 3 2 8 2 2" xfId="23359"/>
    <cellStyle name="표준 17 3 3 2 8 3" xfId="16445"/>
    <cellStyle name="표준 17 3 3 2 9" xfId="6245"/>
    <cellStyle name="표준 17 3 3 2 9 2" xfId="11119"/>
    <cellStyle name="표준 17 3 3 2 9 2 2" xfId="23360"/>
    <cellStyle name="표준 17 3 3 2 9 3" xfId="18485"/>
    <cellStyle name="표준 17 3 3 3" xfId="909"/>
    <cellStyle name="표준 17 3 3 3 2" xfId="1319"/>
    <cellStyle name="표준 17 3 3 3 2 2" xfId="2543"/>
    <cellStyle name="표준 17 3 3 3 2 2 2" xfId="4227"/>
    <cellStyle name="표준 17 3 3 3 2 2 2 2" xfId="11123"/>
    <cellStyle name="표준 17 3 3 3 2 2 2 2 2" xfId="23364"/>
    <cellStyle name="표준 17 3 3 3 2 2 2 3" xfId="16467"/>
    <cellStyle name="표준 17 3 3 3 2 2 3" xfId="6267"/>
    <cellStyle name="표준 17 3 3 3 2 2 3 2" xfId="11124"/>
    <cellStyle name="표준 17 3 3 3 2 2 3 2 2" xfId="23365"/>
    <cellStyle name="표준 17 3 3 3 2 2 3 3" xfId="18507"/>
    <cellStyle name="표준 17 3 3 3 2 2 4" xfId="11122"/>
    <cellStyle name="표준 17 3 3 3 2 2 4 2" xfId="23363"/>
    <cellStyle name="표준 17 3 3 3 2 2 5" xfId="14783"/>
    <cellStyle name="표준 17 3 3 3 2 3" xfId="4226"/>
    <cellStyle name="표준 17 3 3 3 2 3 2" xfId="11125"/>
    <cellStyle name="표준 17 3 3 3 2 3 2 2" xfId="23366"/>
    <cellStyle name="표준 17 3 3 3 2 3 3" xfId="16466"/>
    <cellStyle name="표준 17 3 3 3 2 4" xfId="6266"/>
    <cellStyle name="표준 17 3 3 3 2 4 2" xfId="11126"/>
    <cellStyle name="표준 17 3 3 3 2 4 2 2" xfId="23367"/>
    <cellStyle name="표준 17 3 3 3 2 4 3" xfId="18506"/>
    <cellStyle name="표준 17 3 3 3 2 5" xfId="11121"/>
    <cellStyle name="표준 17 3 3 3 2 5 2" xfId="23362"/>
    <cellStyle name="표준 17 3 3 3 2 6" xfId="13559"/>
    <cellStyle name="표준 17 3 3 3 3" xfId="1727"/>
    <cellStyle name="표준 17 3 3 3 3 2" xfId="4228"/>
    <cellStyle name="표준 17 3 3 3 3 2 2" xfId="11128"/>
    <cellStyle name="표준 17 3 3 3 3 2 2 2" xfId="23369"/>
    <cellStyle name="표준 17 3 3 3 3 2 3" xfId="16468"/>
    <cellStyle name="표준 17 3 3 3 3 3" xfId="6268"/>
    <cellStyle name="표준 17 3 3 3 3 3 2" xfId="11129"/>
    <cellStyle name="표준 17 3 3 3 3 3 2 2" xfId="23370"/>
    <cellStyle name="표준 17 3 3 3 3 3 3" xfId="18508"/>
    <cellStyle name="표준 17 3 3 3 3 4" xfId="11127"/>
    <cellStyle name="표준 17 3 3 3 3 4 2" xfId="23368"/>
    <cellStyle name="표준 17 3 3 3 3 5" xfId="13967"/>
    <cellStyle name="표준 17 3 3 3 4" xfId="2135"/>
    <cellStyle name="표준 17 3 3 3 4 2" xfId="4229"/>
    <cellStyle name="표준 17 3 3 3 4 2 2" xfId="11131"/>
    <cellStyle name="표준 17 3 3 3 4 2 2 2" xfId="23372"/>
    <cellStyle name="표준 17 3 3 3 4 2 3" xfId="16469"/>
    <cellStyle name="표준 17 3 3 3 4 3" xfId="6269"/>
    <cellStyle name="표준 17 3 3 3 4 3 2" xfId="11132"/>
    <cellStyle name="표준 17 3 3 3 4 3 2 2" xfId="23373"/>
    <cellStyle name="표준 17 3 3 3 4 3 3" xfId="18509"/>
    <cellStyle name="표준 17 3 3 3 4 4" xfId="11130"/>
    <cellStyle name="표준 17 3 3 3 4 4 2" xfId="23371"/>
    <cellStyle name="표준 17 3 3 3 4 5" xfId="14375"/>
    <cellStyle name="표준 17 3 3 3 5" xfId="4225"/>
    <cellStyle name="표준 17 3 3 3 5 2" xfId="11133"/>
    <cellStyle name="표준 17 3 3 3 5 2 2" xfId="23374"/>
    <cellStyle name="표준 17 3 3 3 5 3" xfId="16465"/>
    <cellStyle name="표준 17 3 3 3 6" xfId="6265"/>
    <cellStyle name="표준 17 3 3 3 6 2" xfId="11134"/>
    <cellStyle name="표준 17 3 3 3 6 2 2" xfId="23375"/>
    <cellStyle name="표준 17 3 3 3 6 3" xfId="18505"/>
    <cellStyle name="표준 17 3 3 3 7" xfId="11120"/>
    <cellStyle name="표준 17 3 3 3 7 2" xfId="23361"/>
    <cellStyle name="표준 17 3 3 3 8" xfId="13151"/>
    <cellStyle name="표준 17 3 3 4" xfId="1011"/>
    <cellStyle name="표준 17 3 3 4 2" xfId="1421"/>
    <cellStyle name="표준 17 3 3 4 2 2" xfId="2645"/>
    <cellStyle name="표준 17 3 3 4 2 2 2" xfId="4232"/>
    <cellStyle name="표준 17 3 3 4 2 2 2 2" xfId="11138"/>
    <cellStyle name="표준 17 3 3 4 2 2 2 2 2" xfId="23379"/>
    <cellStyle name="표준 17 3 3 4 2 2 2 3" xfId="16472"/>
    <cellStyle name="표준 17 3 3 4 2 2 3" xfId="6272"/>
    <cellStyle name="표준 17 3 3 4 2 2 3 2" xfId="11139"/>
    <cellStyle name="표준 17 3 3 4 2 2 3 2 2" xfId="23380"/>
    <cellStyle name="표준 17 3 3 4 2 2 3 3" xfId="18512"/>
    <cellStyle name="표준 17 3 3 4 2 2 4" xfId="11137"/>
    <cellStyle name="표준 17 3 3 4 2 2 4 2" xfId="23378"/>
    <cellStyle name="표준 17 3 3 4 2 2 5" xfId="14885"/>
    <cellStyle name="표준 17 3 3 4 2 3" xfId="4231"/>
    <cellStyle name="표준 17 3 3 4 2 3 2" xfId="11140"/>
    <cellStyle name="표준 17 3 3 4 2 3 2 2" xfId="23381"/>
    <cellStyle name="표준 17 3 3 4 2 3 3" xfId="16471"/>
    <cellStyle name="표준 17 3 3 4 2 4" xfId="6271"/>
    <cellStyle name="표준 17 3 3 4 2 4 2" xfId="11141"/>
    <cellStyle name="표준 17 3 3 4 2 4 2 2" xfId="23382"/>
    <cellStyle name="표준 17 3 3 4 2 4 3" xfId="18511"/>
    <cellStyle name="표준 17 3 3 4 2 5" xfId="11136"/>
    <cellStyle name="표준 17 3 3 4 2 5 2" xfId="23377"/>
    <cellStyle name="표준 17 3 3 4 2 6" xfId="13661"/>
    <cellStyle name="표준 17 3 3 4 3" xfId="1829"/>
    <cellStyle name="표준 17 3 3 4 3 2" xfId="4233"/>
    <cellStyle name="표준 17 3 3 4 3 2 2" xfId="11143"/>
    <cellStyle name="표준 17 3 3 4 3 2 2 2" xfId="23384"/>
    <cellStyle name="표준 17 3 3 4 3 2 3" xfId="16473"/>
    <cellStyle name="표준 17 3 3 4 3 3" xfId="6273"/>
    <cellStyle name="표준 17 3 3 4 3 3 2" xfId="11144"/>
    <cellStyle name="표준 17 3 3 4 3 3 2 2" xfId="23385"/>
    <cellStyle name="표준 17 3 3 4 3 3 3" xfId="18513"/>
    <cellStyle name="표준 17 3 3 4 3 4" xfId="11142"/>
    <cellStyle name="표준 17 3 3 4 3 4 2" xfId="23383"/>
    <cellStyle name="표준 17 3 3 4 3 5" xfId="14069"/>
    <cellStyle name="표준 17 3 3 4 4" xfId="2237"/>
    <cellStyle name="표준 17 3 3 4 4 2" xfId="4234"/>
    <cellStyle name="표준 17 3 3 4 4 2 2" xfId="11146"/>
    <cellStyle name="표준 17 3 3 4 4 2 2 2" xfId="23387"/>
    <cellStyle name="표준 17 3 3 4 4 2 3" xfId="16474"/>
    <cellStyle name="표준 17 3 3 4 4 3" xfId="6274"/>
    <cellStyle name="표준 17 3 3 4 4 3 2" xfId="11147"/>
    <cellStyle name="표준 17 3 3 4 4 3 2 2" xfId="23388"/>
    <cellStyle name="표준 17 3 3 4 4 3 3" xfId="18514"/>
    <cellStyle name="표준 17 3 3 4 4 4" xfId="11145"/>
    <cellStyle name="표준 17 3 3 4 4 4 2" xfId="23386"/>
    <cellStyle name="표준 17 3 3 4 4 5" xfId="14477"/>
    <cellStyle name="표준 17 3 3 4 5" xfId="4230"/>
    <cellStyle name="표준 17 3 3 4 5 2" xfId="11148"/>
    <cellStyle name="표준 17 3 3 4 5 2 2" xfId="23389"/>
    <cellStyle name="표준 17 3 3 4 5 3" xfId="16470"/>
    <cellStyle name="표준 17 3 3 4 6" xfId="6270"/>
    <cellStyle name="표준 17 3 3 4 6 2" xfId="11149"/>
    <cellStyle name="표준 17 3 3 4 6 2 2" xfId="23390"/>
    <cellStyle name="표준 17 3 3 4 6 3" xfId="18510"/>
    <cellStyle name="표준 17 3 3 4 7" xfId="11135"/>
    <cellStyle name="표준 17 3 3 4 7 2" xfId="23376"/>
    <cellStyle name="표준 17 3 3 4 8" xfId="13253"/>
    <cellStyle name="표준 17 3 3 5" xfId="1114"/>
    <cellStyle name="표준 17 3 3 5 2" xfId="1523"/>
    <cellStyle name="표준 17 3 3 5 2 2" xfId="2747"/>
    <cellStyle name="표준 17 3 3 5 2 2 2" xfId="4237"/>
    <cellStyle name="표준 17 3 3 5 2 2 2 2" xfId="11153"/>
    <cellStyle name="표준 17 3 3 5 2 2 2 2 2" xfId="23394"/>
    <cellStyle name="표준 17 3 3 5 2 2 2 3" xfId="16477"/>
    <cellStyle name="표준 17 3 3 5 2 2 3" xfId="6277"/>
    <cellStyle name="표준 17 3 3 5 2 2 3 2" xfId="11154"/>
    <cellStyle name="표준 17 3 3 5 2 2 3 2 2" xfId="23395"/>
    <cellStyle name="표준 17 3 3 5 2 2 3 3" xfId="18517"/>
    <cellStyle name="표준 17 3 3 5 2 2 4" xfId="11152"/>
    <cellStyle name="표준 17 3 3 5 2 2 4 2" xfId="23393"/>
    <cellStyle name="표준 17 3 3 5 2 2 5" xfId="14987"/>
    <cellStyle name="표준 17 3 3 5 2 3" xfId="4236"/>
    <cellStyle name="표준 17 3 3 5 2 3 2" xfId="11155"/>
    <cellStyle name="표준 17 3 3 5 2 3 2 2" xfId="23396"/>
    <cellStyle name="표준 17 3 3 5 2 3 3" xfId="16476"/>
    <cellStyle name="표준 17 3 3 5 2 4" xfId="6276"/>
    <cellStyle name="표준 17 3 3 5 2 4 2" xfId="11156"/>
    <cellStyle name="표준 17 3 3 5 2 4 2 2" xfId="23397"/>
    <cellStyle name="표준 17 3 3 5 2 4 3" xfId="18516"/>
    <cellStyle name="표준 17 3 3 5 2 5" xfId="11151"/>
    <cellStyle name="표준 17 3 3 5 2 5 2" xfId="23392"/>
    <cellStyle name="표준 17 3 3 5 2 6" xfId="13763"/>
    <cellStyle name="표준 17 3 3 5 3" xfId="1931"/>
    <cellStyle name="표준 17 3 3 5 3 2" xfId="4238"/>
    <cellStyle name="표준 17 3 3 5 3 2 2" xfId="11158"/>
    <cellStyle name="표준 17 3 3 5 3 2 2 2" xfId="23399"/>
    <cellStyle name="표준 17 3 3 5 3 2 3" xfId="16478"/>
    <cellStyle name="표준 17 3 3 5 3 3" xfId="6278"/>
    <cellStyle name="표준 17 3 3 5 3 3 2" xfId="11159"/>
    <cellStyle name="표준 17 3 3 5 3 3 2 2" xfId="23400"/>
    <cellStyle name="표준 17 3 3 5 3 3 3" xfId="18518"/>
    <cellStyle name="표준 17 3 3 5 3 4" xfId="11157"/>
    <cellStyle name="표준 17 3 3 5 3 4 2" xfId="23398"/>
    <cellStyle name="표준 17 3 3 5 3 5" xfId="14171"/>
    <cellStyle name="표준 17 3 3 5 4" xfId="2339"/>
    <cellStyle name="표준 17 3 3 5 4 2" xfId="4239"/>
    <cellStyle name="표준 17 3 3 5 4 2 2" xfId="11161"/>
    <cellStyle name="표준 17 3 3 5 4 2 2 2" xfId="23402"/>
    <cellStyle name="표준 17 3 3 5 4 2 3" xfId="16479"/>
    <cellStyle name="표준 17 3 3 5 4 3" xfId="6279"/>
    <cellStyle name="표준 17 3 3 5 4 3 2" xfId="11162"/>
    <cellStyle name="표준 17 3 3 5 4 3 2 2" xfId="23403"/>
    <cellStyle name="표준 17 3 3 5 4 3 3" xfId="18519"/>
    <cellStyle name="표준 17 3 3 5 4 4" xfId="11160"/>
    <cellStyle name="표준 17 3 3 5 4 4 2" xfId="23401"/>
    <cellStyle name="표준 17 3 3 5 4 5" xfId="14579"/>
    <cellStyle name="표준 17 3 3 5 5" xfId="4235"/>
    <cellStyle name="표준 17 3 3 5 5 2" xfId="11163"/>
    <cellStyle name="표준 17 3 3 5 5 2 2" xfId="23404"/>
    <cellStyle name="표준 17 3 3 5 5 3" xfId="16475"/>
    <cellStyle name="표준 17 3 3 5 6" xfId="6275"/>
    <cellStyle name="표준 17 3 3 5 6 2" xfId="11164"/>
    <cellStyle name="표준 17 3 3 5 6 2 2" xfId="23405"/>
    <cellStyle name="표준 17 3 3 5 6 3" xfId="18515"/>
    <cellStyle name="표준 17 3 3 5 7" xfId="11150"/>
    <cellStyle name="표준 17 3 3 5 7 2" xfId="23391"/>
    <cellStyle name="표준 17 3 3 5 8" xfId="13355"/>
    <cellStyle name="표준 17 3 3 6" xfId="1217"/>
    <cellStyle name="표준 17 3 3 6 2" xfId="2441"/>
    <cellStyle name="표준 17 3 3 6 2 2" xfId="4241"/>
    <cellStyle name="표준 17 3 3 6 2 2 2" xfId="11167"/>
    <cellStyle name="표준 17 3 3 6 2 2 2 2" xfId="23408"/>
    <cellStyle name="표준 17 3 3 6 2 2 3" xfId="16481"/>
    <cellStyle name="표준 17 3 3 6 2 3" xfId="6281"/>
    <cellStyle name="표준 17 3 3 6 2 3 2" xfId="11168"/>
    <cellStyle name="표준 17 3 3 6 2 3 2 2" xfId="23409"/>
    <cellStyle name="표준 17 3 3 6 2 3 3" xfId="18521"/>
    <cellStyle name="표준 17 3 3 6 2 4" xfId="11166"/>
    <cellStyle name="표준 17 3 3 6 2 4 2" xfId="23407"/>
    <cellStyle name="표준 17 3 3 6 2 5" xfId="14681"/>
    <cellStyle name="표준 17 3 3 6 3" xfId="4240"/>
    <cellStyle name="표준 17 3 3 6 3 2" xfId="11169"/>
    <cellStyle name="표준 17 3 3 6 3 2 2" xfId="23410"/>
    <cellStyle name="표준 17 3 3 6 3 3" xfId="16480"/>
    <cellStyle name="표준 17 3 3 6 4" xfId="6280"/>
    <cellStyle name="표준 17 3 3 6 4 2" xfId="11170"/>
    <cellStyle name="표준 17 3 3 6 4 2 2" xfId="23411"/>
    <cellStyle name="표준 17 3 3 6 4 3" xfId="18520"/>
    <cellStyle name="표준 17 3 3 6 5" xfId="11165"/>
    <cellStyle name="표준 17 3 3 6 5 2" xfId="23406"/>
    <cellStyle name="표준 17 3 3 6 6" xfId="13457"/>
    <cellStyle name="표준 17 3 3 7" xfId="1625"/>
    <cellStyle name="표준 17 3 3 7 2" xfId="4242"/>
    <cellStyle name="표준 17 3 3 7 2 2" xfId="11172"/>
    <cellStyle name="표준 17 3 3 7 2 2 2" xfId="23413"/>
    <cellStyle name="표준 17 3 3 7 2 3" xfId="16482"/>
    <cellStyle name="표준 17 3 3 7 3" xfId="6282"/>
    <cellStyle name="표준 17 3 3 7 3 2" xfId="11173"/>
    <cellStyle name="표준 17 3 3 7 3 2 2" xfId="23414"/>
    <cellStyle name="표준 17 3 3 7 3 3" xfId="18522"/>
    <cellStyle name="표준 17 3 3 7 4" xfId="11171"/>
    <cellStyle name="표준 17 3 3 7 4 2" xfId="23412"/>
    <cellStyle name="표준 17 3 3 7 5" xfId="13865"/>
    <cellStyle name="표준 17 3 3 8" xfId="2033"/>
    <cellStyle name="표준 17 3 3 8 2" xfId="4243"/>
    <cellStyle name="표준 17 3 3 8 2 2" xfId="11175"/>
    <cellStyle name="표준 17 3 3 8 2 2 2" xfId="23416"/>
    <cellStyle name="표준 17 3 3 8 2 3" xfId="16483"/>
    <cellStyle name="표준 17 3 3 8 3" xfId="6283"/>
    <cellStyle name="표준 17 3 3 8 3 2" xfId="11176"/>
    <cellStyle name="표준 17 3 3 8 3 2 2" xfId="23417"/>
    <cellStyle name="표준 17 3 3 8 3 3" xfId="18523"/>
    <cellStyle name="표준 17 3 3 8 4" xfId="11174"/>
    <cellStyle name="표준 17 3 3 8 4 2" xfId="23415"/>
    <cellStyle name="표준 17 3 3 8 5" xfId="14273"/>
    <cellStyle name="표준 17 3 3 9" xfId="4204"/>
    <cellStyle name="표준 17 3 3 9 2" xfId="11177"/>
    <cellStyle name="표준 17 3 3 9 2 2" xfId="23418"/>
    <cellStyle name="표준 17 3 3 9 3" xfId="16444"/>
    <cellStyle name="표준 17 3 4" xfId="832"/>
    <cellStyle name="표준 17 3 4 10" xfId="11178"/>
    <cellStyle name="표준 17 3 4 10 2" xfId="23419"/>
    <cellStyle name="표준 17 3 4 11" xfId="13074"/>
    <cellStyle name="표준 17 3 4 2" xfId="934"/>
    <cellStyle name="표준 17 3 4 2 2" xfId="1344"/>
    <cellStyle name="표준 17 3 4 2 2 2" xfId="2568"/>
    <cellStyle name="표준 17 3 4 2 2 2 2" xfId="4247"/>
    <cellStyle name="표준 17 3 4 2 2 2 2 2" xfId="11182"/>
    <cellStyle name="표준 17 3 4 2 2 2 2 2 2" xfId="23423"/>
    <cellStyle name="표준 17 3 4 2 2 2 2 3" xfId="16487"/>
    <cellStyle name="표준 17 3 4 2 2 2 3" xfId="6287"/>
    <cellStyle name="표준 17 3 4 2 2 2 3 2" xfId="11183"/>
    <cellStyle name="표준 17 3 4 2 2 2 3 2 2" xfId="23424"/>
    <cellStyle name="표준 17 3 4 2 2 2 3 3" xfId="18527"/>
    <cellStyle name="표준 17 3 4 2 2 2 4" xfId="11181"/>
    <cellStyle name="표준 17 3 4 2 2 2 4 2" xfId="23422"/>
    <cellStyle name="표준 17 3 4 2 2 2 5" xfId="14808"/>
    <cellStyle name="표준 17 3 4 2 2 3" xfId="4246"/>
    <cellStyle name="표준 17 3 4 2 2 3 2" xfId="11184"/>
    <cellStyle name="표준 17 3 4 2 2 3 2 2" xfId="23425"/>
    <cellStyle name="표준 17 3 4 2 2 3 3" xfId="16486"/>
    <cellStyle name="표준 17 3 4 2 2 4" xfId="6286"/>
    <cellStyle name="표준 17 3 4 2 2 4 2" xfId="11185"/>
    <cellStyle name="표준 17 3 4 2 2 4 2 2" xfId="23426"/>
    <cellStyle name="표준 17 3 4 2 2 4 3" xfId="18526"/>
    <cellStyle name="표준 17 3 4 2 2 5" xfId="11180"/>
    <cellStyle name="표준 17 3 4 2 2 5 2" xfId="23421"/>
    <cellStyle name="표준 17 3 4 2 2 6" xfId="13584"/>
    <cellStyle name="표준 17 3 4 2 3" xfId="1752"/>
    <cellStyle name="표준 17 3 4 2 3 2" xfId="4248"/>
    <cellStyle name="표준 17 3 4 2 3 2 2" xfId="11187"/>
    <cellStyle name="표준 17 3 4 2 3 2 2 2" xfId="23428"/>
    <cellStyle name="표준 17 3 4 2 3 2 3" xfId="16488"/>
    <cellStyle name="표준 17 3 4 2 3 3" xfId="6288"/>
    <cellStyle name="표준 17 3 4 2 3 3 2" xfId="11188"/>
    <cellStyle name="표준 17 3 4 2 3 3 2 2" xfId="23429"/>
    <cellStyle name="표준 17 3 4 2 3 3 3" xfId="18528"/>
    <cellStyle name="표준 17 3 4 2 3 4" xfId="11186"/>
    <cellStyle name="표준 17 3 4 2 3 4 2" xfId="23427"/>
    <cellStyle name="표준 17 3 4 2 3 5" xfId="13992"/>
    <cellStyle name="표준 17 3 4 2 4" xfId="2160"/>
    <cellStyle name="표준 17 3 4 2 4 2" xfId="4249"/>
    <cellStyle name="표준 17 3 4 2 4 2 2" xfId="11190"/>
    <cellStyle name="표준 17 3 4 2 4 2 2 2" xfId="23431"/>
    <cellStyle name="표준 17 3 4 2 4 2 3" xfId="16489"/>
    <cellStyle name="표준 17 3 4 2 4 3" xfId="6289"/>
    <cellStyle name="표준 17 3 4 2 4 3 2" xfId="11191"/>
    <cellStyle name="표준 17 3 4 2 4 3 2 2" xfId="23432"/>
    <cellStyle name="표준 17 3 4 2 4 3 3" xfId="18529"/>
    <cellStyle name="표준 17 3 4 2 4 4" xfId="11189"/>
    <cellStyle name="표준 17 3 4 2 4 4 2" xfId="23430"/>
    <cellStyle name="표준 17 3 4 2 4 5" xfId="14400"/>
    <cellStyle name="표준 17 3 4 2 5" xfId="4245"/>
    <cellStyle name="표준 17 3 4 2 5 2" xfId="11192"/>
    <cellStyle name="표준 17 3 4 2 5 2 2" xfId="23433"/>
    <cellStyle name="표준 17 3 4 2 5 3" xfId="16485"/>
    <cellStyle name="표준 17 3 4 2 6" xfId="6285"/>
    <cellStyle name="표준 17 3 4 2 6 2" xfId="11193"/>
    <cellStyle name="표준 17 3 4 2 6 2 2" xfId="23434"/>
    <cellStyle name="표준 17 3 4 2 6 3" xfId="18525"/>
    <cellStyle name="표준 17 3 4 2 7" xfId="11179"/>
    <cellStyle name="표준 17 3 4 2 7 2" xfId="23420"/>
    <cellStyle name="표준 17 3 4 2 8" xfId="13176"/>
    <cellStyle name="표준 17 3 4 3" xfId="1036"/>
    <cellStyle name="표준 17 3 4 3 2" xfId="1446"/>
    <cellStyle name="표준 17 3 4 3 2 2" xfId="2670"/>
    <cellStyle name="표준 17 3 4 3 2 2 2" xfId="4252"/>
    <cellStyle name="표준 17 3 4 3 2 2 2 2" xfId="11197"/>
    <cellStyle name="표준 17 3 4 3 2 2 2 2 2" xfId="23438"/>
    <cellStyle name="표준 17 3 4 3 2 2 2 3" xfId="16492"/>
    <cellStyle name="표준 17 3 4 3 2 2 3" xfId="6292"/>
    <cellStyle name="표준 17 3 4 3 2 2 3 2" xfId="11198"/>
    <cellStyle name="표준 17 3 4 3 2 2 3 2 2" xfId="23439"/>
    <cellStyle name="표준 17 3 4 3 2 2 3 3" xfId="18532"/>
    <cellStyle name="표준 17 3 4 3 2 2 4" xfId="11196"/>
    <cellStyle name="표준 17 3 4 3 2 2 4 2" xfId="23437"/>
    <cellStyle name="표준 17 3 4 3 2 2 5" xfId="14910"/>
    <cellStyle name="표준 17 3 4 3 2 3" xfId="4251"/>
    <cellStyle name="표준 17 3 4 3 2 3 2" xfId="11199"/>
    <cellStyle name="표준 17 3 4 3 2 3 2 2" xfId="23440"/>
    <cellStyle name="표준 17 3 4 3 2 3 3" xfId="16491"/>
    <cellStyle name="표준 17 3 4 3 2 4" xfId="6291"/>
    <cellStyle name="표준 17 3 4 3 2 4 2" xfId="11200"/>
    <cellStyle name="표준 17 3 4 3 2 4 2 2" xfId="23441"/>
    <cellStyle name="표준 17 3 4 3 2 4 3" xfId="18531"/>
    <cellStyle name="표준 17 3 4 3 2 5" xfId="11195"/>
    <cellStyle name="표준 17 3 4 3 2 5 2" xfId="23436"/>
    <cellStyle name="표준 17 3 4 3 2 6" xfId="13686"/>
    <cellStyle name="표준 17 3 4 3 3" xfId="1854"/>
    <cellStyle name="표준 17 3 4 3 3 2" xfId="4253"/>
    <cellStyle name="표준 17 3 4 3 3 2 2" xfId="11202"/>
    <cellStyle name="표준 17 3 4 3 3 2 2 2" xfId="23443"/>
    <cellStyle name="표준 17 3 4 3 3 2 3" xfId="16493"/>
    <cellStyle name="표준 17 3 4 3 3 3" xfId="6293"/>
    <cellStyle name="표준 17 3 4 3 3 3 2" xfId="11203"/>
    <cellStyle name="표준 17 3 4 3 3 3 2 2" xfId="23444"/>
    <cellStyle name="표준 17 3 4 3 3 3 3" xfId="18533"/>
    <cellStyle name="표준 17 3 4 3 3 4" xfId="11201"/>
    <cellStyle name="표준 17 3 4 3 3 4 2" xfId="23442"/>
    <cellStyle name="표준 17 3 4 3 3 5" xfId="14094"/>
    <cellStyle name="표준 17 3 4 3 4" xfId="2262"/>
    <cellStyle name="표준 17 3 4 3 4 2" xfId="4254"/>
    <cellStyle name="표준 17 3 4 3 4 2 2" xfId="11205"/>
    <cellStyle name="표준 17 3 4 3 4 2 2 2" xfId="23446"/>
    <cellStyle name="표준 17 3 4 3 4 2 3" xfId="16494"/>
    <cellStyle name="표준 17 3 4 3 4 3" xfId="6294"/>
    <cellStyle name="표준 17 3 4 3 4 3 2" xfId="11206"/>
    <cellStyle name="표준 17 3 4 3 4 3 2 2" xfId="23447"/>
    <cellStyle name="표준 17 3 4 3 4 3 3" xfId="18534"/>
    <cellStyle name="표준 17 3 4 3 4 4" xfId="11204"/>
    <cellStyle name="표준 17 3 4 3 4 4 2" xfId="23445"/>
    <cellStyle name="표준 17 3 4 3 4 5" xfId="14502"/>
    <cellStyle name="표준 17 3 4 3 5" xfId="4250"/>
    <cellStyle name="표준 17 3 4 3 5 2" xfId="11207"/>
    <cellStyle name="표준 17 3 4 3 5 2 2" xfId="23448"/>
    <cellStyle name="표준 17 3 4 3 5 3" xfId="16490"/>
    <cellStyle name="표준 17 3 4 3 6" xfId="6290"/>
    <cellStyle name="표준 17 3 4 3 6 2" xfId="11208"/>
    <cellStyle name="표준 17 3 4 3 6 2 2" xfId="23449"/>
    <cellStyle name="표준 17 3 4 3 6 3" xfId="18530"/>
    <cellStyle name="표준 17 3 4 3 7" xfId="11194"/>
    <cellStyle name="표준 17 3 4 3 7 2" xfId="23435"/>
    <cellStyle name="표준 17 3 4 3 8" xfId="13278"/>
    <cellStyle name="표준 17 3 4 4" xfId="1139"/>
    <cellStyle name="표준 17 3 4 4 2" xfId="1548"/>
    <cellStyle name="표준 17 3 4 4 2 2" xfId="2772"/>
    <cellStyle name="표준 17 3 4 4 2 2 2" xfId="4257"/>
    <cellStyle name="표준 17 3 4 4 2 2 2 2" xfId="11212"/>
    <cellStyle name="표준 17 3 4 4 2 2 2 2 2" xfId="23453"/>
    <cellStyle name="표준 17 3 4 4 2 2 2 3" xfId="16497"/>
    <cellStyle name="표준 17 3 4 4 2 2 3" xfId="6297"/>
    <cellStyle name="표준 17 3 4 4 2 2 3 2" xfId="11213"/>
    <cellStyle name="표준 17 3 4 4 2 2 3 2 2" xfId="23454"/>
    <cellStyle name="표준 17 3 4 4 2 2 3 3" xfId="18537"/>
    <cellStyle name="표준 17 3 4 4 2 2 4" xfId="11211"/>
    <cellStyle name="표준 17 3 4 4 2 2 4 2" xfId="23452"/>
    <cellStyle name="표준 17 3 4 4 2 2 5" xfId="15012"/>
    <cellStyle name="표준 17 3 4 4 2 3" xfId="4256"/>
    <cellStyle name="표준 17 3 4 4 2 3 2" xfId="11214"/>
    <cellStyle name="표준 17 3 4 4 2 3 2 2" xfId="23455"/>
    <cellStyle name="표준 17 3 4 4 2 3 3" xfId="16496"/>
    <cellStyle name="표준 17 3 4 4 2 4" xfId="6296"/>
    <cellStyle name="표준 17 3 4 4 2 4 2" xfId="11215"/>
    <cellStyle name="표준 17 3 4 4 2 4 2 2" xfId="23456"/>
    <cellStyle name="표준 17 3 4 4 2 4 3" xfId="18536"/>
    <cellStyle name="표준 17 3 4 4 2 5" xfId="11210"/>
    <cellStyle name="표준 17 3 4 4 2 5 2" xfId="23451"/>
    <cellStyle name="표준 17 3 4 4 2 6" xfId="13788"/>
    <cellStyle name="표준 17 3 4 4 3" xfId="1956"/>
    <cellStyle name="표준 17 3 4 4 3 2" xfId="4258"/>
    <cellStyle name="표준 17 3 4 4 3 2 2" xfId="11217"/>
    <cellStyle name="표준 17 3 4 4 3 2 2 2" xfId="23458"/>
    <cellStyle name="표준 17 3 4 4 3 2 3" xfId="16498"/>
    <cellStyle name="표준 17 3 4 4 3 3" xfId="6298"/>
    <cellStyle name="표준 17 3 4 4 3 3 2" xfId="11218"/>
    <cellStyle name="표준 17 3 4 4 3 3 2 2" xfId="23459"/>
    <cellStyle name="표준 17 3 4 4 3 3 3" xfId="18538"/>
    <cellStyle name="표준 17 3 4 4 3 4" xfId="11216"/>
    <cellStyle name="표준 17 3 4 4 3 4 2" xfId="23457"/>
    <cellStyle name="표준 17 3 4 4 3 5" xfId="14196"/>
    <cellStyle name="표준 17 3 4 4 4" xfId="2364"/>
    <cellStyle name="표준 17 3 4 4 4 2" xfId="4259"/>
    <cellStyle name="표준 17 3 4 4 4 2 2" xfId="11220"/>
    <cellStyle name="표준 17 3 4 4 4 2 2 2" xfId="23461"/>
    <cellStyle name="표준 17 3 4 4 4 2 3" xfId="16499"/>
    <cellStyle name="표준 17 3 4 4 4 3" xfId="6299"/>
    <cellStyle name="표준 17 3 4 4 4 3 2" xfId="11221"/>
    <cellStyle name="표준 17 3 4 4 4 3 2 2" xfId="23462"/>
    <cellStyle name="표준 17 3 4 4 4 3 3" xfId="18539"/>
    <cellStyle name="표준 17 3 4 4 4 4" xfId="11219"/>
    <cellStyle name="표준 17 3 4 4 4 4 2" xfId="23460"/>
    <cellStyle name="표준 17 3 4 4 4 5" xfId="14604"/>
    <cellStyle name="표준 17 3 4 4 5" xfId="4255"/>
    <cellStyle name="표준 17 3 4 4 5 2" xfId="11222"/>
    <cellStyle name="표준 17 3 4 4 5 2 2" xfId="23463"/>
    <cellStyle name="표준 17 3 4 4 5 3" xfId="16495"/>
    <cellStyle name="표준 17 3 4 4 6" xfId="6295"/>
    <cellStyle name="표준 17 3 4 4 6 2" xfId="11223"/>
    <cellStyle name="표준 17 3 4 4 6 2 2" xfId="23464"/>
    <cellStyle name="표준 17 3 4 4 6 3" xfId="18535"/>
    <cellStyle name="표준 17 3 4 4 7" xfId="11209"/>
    <cellStyle name="표준 17 3 4 4 7 2" xfId="23450"/>
    <cellStyle name="표준 17 3 4 4 8" xfId="13380"/>
    <cellStyle name="표준 17 3 4 5" xfId="1242"/>
    <cellStyle name="표준 17 3 4 5 2" xfId="2466"/>
    <cellStyle name="표준 17 3 4 5 2 2" xfId="4261"/>
    <cellStyle name="표준 17 3 4 5 2 2 2" xfId="11226"/>
    <cellStyle name="표준 17 3 4 5 2 2 2 2" xfId="23467"/>
    <cellStyle name="표준 17 3 4 5 2 2 3" xfId="16501"/>
    <cellStyle name="표준 17 3 4 5 2 3" xfId="6301"/>
    <cellStyle name="표준 17 3 4 5 2 3 2" xfId="11227"/>
    <cellStyle name="표준 17 3 4 5 2 3 2 2" xfId="23468"/>
    <cellStyle name="표준 17 3 4 5 2 3 3" xfId="18541"/>
    <cellStyle name="표준 17 3 4 5 2 4" xfId="11225"/>
    <cellStyle name="표준 17 3 4 5 2 4 2" xfId="23466"/>
    <cellStyle name="표준 17 3 4 5 2 5" xfId="14706"/>
    <cellStyle name="표준 17 3 4 5 3" xfId="4260"/>
    <cellStyle name="표준 17 3 4 5 3 2" xfId="11228"/>
    <cellStyle name="표준 17 3 4 5 3 2 2" xfId="23469"/>
    <cellStyle name="표준 17 3 4 5 3 3" xfId="16500"/>
    <cellStyle name="표준 17 3 4 5 4" xfId="6300"/>
    <cellStyle name="표준 17 3 4 5 4 2" xfId="11229"/>
    <cellStyle name="표준 17 3 4 5 4 2 2" xfId="23470"/>
    <cellStyle name="표준 17 3 4 5 4 3" xfId="18540"/>
    <cellStyle name="표준 17 3 4 5 5" xfId="11224"/>
    <cellStyle name="표준 17 3 4 5 5 2" xfId="23465"/>
    <cellStyle name="표준 17 3 4 5 6" xfId="13482"/>
    <cellStyle name="표준 17 3 4 6" xfId="1650"/>
    <cellStyle name="표준 17 3 4 6 2" xfId="4262"/>
    <cellStyle name="표준 17 3 4 6 2 2" xfId="11231"/>
    <cellStyle name="표준 17 3 4 6 2 2 2" xfId="23472"/>
    <cellStyle name="표준 17 3 4 6 2 3" xfId="16502"/>
    <cellStyle name="표준 17 3 4 6 3" xfId="6302"/>
    <cellStyle name="표준 17 3 4 6 3 2" xfId="11232"/>
    <cellStyle name="표준 17 3 4 6 3 2 2" xfId="23473"/>
    <cellStyle name="표준 17 3 4 6 3 3" xfId="18542"/>
    <cellStyle name="표준 17 3 4 6 4" xfId="11230"/>
    <cellStyle name="표준 17 3 4 6 4 2" xfId="23471"/>
    <cellStyle name="표준 17 3 4 6 5" xfId="13890"/>
    <cellStyle name="표준 17 3 4 7" xfId="2058"/>
    <cellStyle name="표준 17 3 4 7 2" xfId="4263"/>
    <cellStyle name="표준 17 3 4 7 2 2" xfId="11234"/>
    <cellStyle name="표준 17 3 4 7 2 2 2" xfId="23475"/>
    <cellStyle name="표준 17 3 4 7 2 3" xfId="16503"/>
    <cellStyle name="표준 17 3 4 7 3" xfId="6303"/>
    <cellStyle name="표준 17 3 4 7 3 2" xfId="11235"/>
    <cellStyle name="표준 17 3 4 7 3 2 2" xfId="23476"/>
    <cellStyle name="표준 17 3 4 7 3 3" xfId="18543"/>
    <cellStyle name="표준 17 3 4 7 4" xfId="11233"/>
    <cellStyle name="표준 17 3 4 7 4 2" xfId="23474"/>
    <cellStyle name="표준 17 3 4 7 5" xfId="14298"/>
    <cellStyle name="표준 17 3 4 8" xfId="4244"/>
    <cellStyle name="표준 17 3 4 8 2" xfId="11236"/>
    <cellStyle name="표준 17 3 4 8 2 2" xfId="23477"/>
    <cellStyle name="표준 17 3 4 8 3" xfId="16484"/>
    <cellStyle name="표준 17 3 4 9" xfId="6284"/>
    <cellStyle name="표준 17 3 4 9 2" xfId="11237"/>
    <cellStyle name="표준 17 3 4 9 2 2" xfId="23478"/>
    <cellStyle name="표준 17 3 4 9 3" xfId="18524"/>
    <cellStyle name="표준 17 3 5" xfId="884"/>
    <cellStyle name="표준 17 3 5 2" xfId="1294"/>
    <cellStyle name="표준 17 3 5 2 2" xfId="2518"/>
    <cellStyle name="표준 17 3 5 2 2 2" xfId="4266"/>
    <cellStyle name="표준 17 3 5 2 2 2 2" xfId="11241"/>
    <cellStyle name="표준 17 3 5 2 2 2 2 2" xfId="23482"/>
    <cellStyle name="표준 17 3 5 2 2 2 3" xfId="16506"/>
    <cellStyle name="표준 17 3 5 2 2 3" xfId="6306"/>
    <cellStyle name="표준 17 3 5 2 2 3 2" xfId="11242"/>
    <cellStyle name="표준 17 3 5 2 2 3 2 2" xfId="23483"/>
    <cellStyle name="표준 17 3 5 2 2 3 3" xfId="18546"/>
    <cellStyle name="표준 17 3 5 2 2 4" xfId="11240"/>
    <cellStyle name="표준 17 3 5 2 2 4 2" xfId="23481"/>
    <cellStyle name="표준 17 3 5 2 2 5" xfId="14758"/>
    <cellStyle name="표준 17 3 5 2 3" xfId="4265"/>
    <cellStyle name="표준 17 3 5 2 3 2" xfId="11243"/>
    <cellStyle name="표준 17 3 5 2 3 2 2" xfId="23484"/>
    <cellStyle name="표준 17 3 5 2 3 3" xfId="16505"/>
    <cellStyle name="표준 17 3 5 2 4" xfId="6305"/>
    <cellStyle name="표준 17 3 5 2 4 2" xfId="11244"/>
    <cellStyle name="표준 17 3 5 2 4 2 2" xfId="23485"/>
    <cellStyle name="표준 17 3 5 2 4 3" xfId="18545"/>
    <cellStyle name="표준 17 3 5 2 5" xfId="11239"/>
    <cellStyle name="표준 17 3 5 2 5 2" xfId="23480"/>
    <cellStyle name="표준 17 3 5 2 6" xfId="13534"/>
    <cellStyle name="표준 17 3 5 3" xfId="1702"/>
    <cellStyle name="표준 17 3 5 3 2" xfId="4267"/>
    <cellStyle name="표준 17 3 5 3 2 2" xfId="11246"/>
    <cellStyle name="표준 17 3 5 3 2 2 2" xfId="23487"/>
    <cellStyle name="표준 17 3 5 3 2 3" xfId="16507"/>
    <cellStyle name="표준 17 3 5 3 3" xfId="6307"/>
    <cellStyle name="표준 17 3 5 3 3 2" xfId="11247"/>
    <cellStyle name="표준 17 3 5 3 3 2 2" xfId="23488"/>
    <cellStyle name="표준 17 3 5 3 3 3" xfId="18547"/>
    <cellStyle name="표준 17 3 5 3 4" xfId="11245"/>
    <cellStyle name="표준 17 3 5 3 4 2" xfId="23486"/>
    <cellStyle name="표준 17 3 5 3 5" xfId="13942"/>
    <cellStyle name="표준 17 3 5 4" xfId="2110"/>
    <cellStyle name="표준 17 3 5 4 2" xfId="4268"/>
    <cellStyle name="표준 17 3 5 4 2 2" xfId="11249"/>
    <cellStyle name="표준 17 3 5 4 2 2 2" xfId="23490"/>
    <cellStyle name="표준 17 3 5 4 2 3" xfId="16508"/>
    <cellStyle name="표준 17 3 5 4 3" xfId="6308"/>
    <cellStyle name="표준 17 3 5 4 3 2" xfId="11250"/>
    <cellStyle name="표준 17 3 5 4 3 2 2" xfId="23491"/>
    <cellStyle name="표준 17 3 5 4 3 3" xfId="18548"/>
    <cellStyle name="표준 17 3 5 4 4" xfId="11248"/>
    <cellStyle name="표준 17 3 5 4 4 2" xfId="23489"/>
    <cellStyle name="표준 17 3 5 4 5" xfId="14350"/>
    <cellStyle name="표준 17 3 5 5" xfId="4264"/>
    <cellStyle name="표준 17 3 5 5 2" xfId="11251"/>
    <cellStyle name="표준 17 3 5 5 2 2" xfId="23492"/>
    <cellStyle name="표준 17 3 5 5 3" xfId="16504"/>
    <cellStyle name="표준 17 3 5 6" xfId="6304"/>
    <cellStyle name="표준 17 3 5 6 2" xfId="11252"/>
    <cellStyle name="표준 17 3 5 6 2 2" xfId="23493"/>
    <cellStyle name="표준 17 3 5 6 3" xfId="18544"/>
    <cellStyle name="표준 17 3 5 7" xfId="11238"/>
    <cellStyle name="표준 17 3 5 7 2" xfId="23479"/>
    <cellStyle name="표준 17 3 5 8" xfId="13126"/>
    <cellStyle name="표준 17 3 6" xfId="986"/>
    <cellStyle name="표준 17 3 6 2" xfId="1396"/>
    <cellStyle name="표준 17 3 6 2 2" xfId="2620"/>
    <cellStyle name="표준 17 3 6 2 2 2" xfId="4271"/>
    <cellStyle name="표준 17 3 6 2 2 2 2" xfId="11256"/>
    <cellStyle name="표준 17 3 6 2 2 2 2 2" xfId="23497"/>
    <cellStyle name="표준 17 3 6 2 2 2 3" xfId="16511"/>
    <cellStyle name="표준 17 3 6 2 2 3" xfId="6311"/>
    <cellStyle name="표준 17 3 6 2 2 3 2" xfId="11257"/>
    <cellStyle name="표준 17 3 6 2 2 3 2 2" xfId="23498"/>
    <cellStyle name="표준 17 3 6 2 2 3 3" xfId="18551"/>
    <cellStyle name="표준 17 3 6 2 2 4" xfId="11255"/>
    <cellStyle name="표준 17 3 6 2 2 4 2" xfId="23496"/>
    <cellStyle name="표준 17 3 6 2 2 5" xfId="14860"/>
    <cellStyle name="표준 17 3 6 2 3" xfId="4270"/>
    <cellStyle name="표준 17 3 6 2 3 2" xfId="11258"/>
    <cellStyle name="표준 17 3 6 2 3 2 2" xfId="23499"/>
    <cellStyle name="표준 17 3 6 2 3 3" xfId="16510"/>
    <cellStyle name="표준 17 3 6 2 4" xfId="6310"/>
    <cellStyle name="표준 17 3 6 2 4 2" xfId="11259"/>
    <cellStyle name="표준 17 3 6 2 4 2 2" xfId="23500"/>
    <cellStyle name="표준 17 3 6 2 4 3" xfId="18550"/>
    <cellStyle name="표준 17 3 6 2 5" xfId="11254"/>
    <cellStyle name="표준 17 3 6 2 5 2" xfId="23495"/>
    <cellStyle name="표준 17 3 6 2 6" xfId="13636"/>
    <cellStyle name="표준 17 3 6 3" xfId="1804"/>
    <cellStyle name="표준 17 3 6 3 2" xfId="4272"/>
    <cellStyle name="표준 17 3 6 3 2 2" xfId="11261"/>
    <cellStyle name="표준 17 3 6 3 2 2 2" xfId="23502"/>
    <cellStyle name="표준 17 3 6 3 2 3" xfId="16512"/>
    <cellStyle name="표준 17 3 6 3 3" xfId="6312"/>
    <cellStyle name="표준 17 3 6 3 3 2" xfId="11262"/>
    <cellStyle name="표준 17 3 6 3 3 2 2" xfId="23503"/>
    <cellStyle name="표준 17 3 6 3 3 3" xfId="18552"/>
    <cellStyle name="표준 17 3 6 3 4" xfId="11260"/>
    <cellStyle name="표준 17 3 6 3 4 2" xfId="23501"/>
    <cellStyle name="표준 17 3 6 3 5" xfId="14044"/>
    <cellStyle name="표준 17 3 6 4" xfId="2212"/>
    <cellStyle name="표준 17 3 6 4 2" xfId="4273"/>
    <cellStyle name="표준 17 3 6 4 2 2" xfId="11264"/>
    <cellStyle name="표준 17 3 6 4 2 2 2" xfId="23505"/>
    <cellStyle name="표준 17 3 6 4 2 3" xfId="16513"/>
    <cellStyle name="표준 17 3 6 4 3" xfId="6313"/>
    <cellStyle name="표준 17 3 6 4 3 2" xfId="11265"/>
    <cellStyle name="표준 17 3 6 4 3 2 2" xfId="23506"/>
    <cellStyle name="표준 17 3 6 4 3 3" xfId="18553"/>
    <cellStyle name="표준 17 3 6 4 4" xfId="11263"/>
    <cellStyle name="표준 17 3 6 4 4 2" xfId="23504"/>
    <cellStyle name="표준 17 3 6 4 5" xfId="14452"/>
    <cellStyle name="표준 17 3 6 5" xfId="4269"/>
    <cellStyle name="표준 17 3 6 5 2" xfId="11266"/>
    <cellStyle name="표준 17 3 6 5 2 2" xfId="23507"/>
    <cellStyle name="표준 17 3 6 5 3" xfId="16509"/>
    <cellStyle name="표준 17 3 6 6" xfId="6309"/>
    <cellStyle name="표준 17 3 6 6 2" xfId="11267"/>
    <cellStyle name="표준 17 3 6 6 2 2" xfId="23508"/>
    <cellStyle name="표준 17 3 6 6 3" xfId="18549"/>
    <cellStyle name="표준 17 3 6 7" xfId="11253"/>
    <cellStyle name="표준 17 3 6 7 2" xfId="23494"/>
    <cellStyle name="표준 17 3 6 8" xfId="13228"/>
    <cellStyle name="표준 17 3 7" xfId="1089"/>
    <cellStyle name="표준 17 3 7 2" xfId="1498"/>
    <cellStyle name="표준 17 3 7 2 2" xfId="2722"/>
    <cellStyle name="표준 17 3 7 2 2 2" xfId="4276"/>
    <cellStyle name="표준 17 3 7 2 2 2 2" xfId="11271"/>
    <cellStyle name="표준 17 3 7 2 2 2 2 2" xfId="23512"/>
    <cellStyle name="표준 17 3 7 2 2 2 3" xfId="16516"/>
    <cellStyle name="표준 17 3 7 2 2 3" xfId="6316"/>
    <cellStyle name="표준 17 3 7 2 2 3 2" xfId="11272"/>
    <cellStyle name="표준 17 3 7 2 2 3 2 2" xfId="23513"/>
    <cellStyle name="표준 17 3 7 2 2 3 3" xfId="18556"/>
    <cellStyle name="표준 17 3 7 2 2 4" xfId="11270"/>
    <cellStyle name="표준 17 3 7 2 2 4 2" xfId="23511"/>
    <cellStyle name="표준 17 3 7 2 2 5" xfId="14962"/>
    <cellStyle name="표준 17 3 7 2 3" xfId="4275"/>
    <cellStyle name="표준 17 3 7 2 3 2" xfId="11273"/>
    <cellStyle name="표준 17 3 7 2 3 2 2" xfId="23514"/>
    <cellStyle name="표준 17 3 7 2 3 3" xfId="16515"/>
    <cellStyle name="표준 17 3 7 2 4" xfId="6315"/>
    <cellStyle name="표준 17 3 7 2 4 2" xfId="11274"/>
    <cellStyle name="표준 17 3 7 2 4 2 2" xfId="23515"/>
    <cellStyle name="표준 17 3 7 2 4 3" xfId="18555"/>
    <cellStyle name="표준 17 3 7 2 5" xfId="11269"/>
    <cellStyle name="표준 17 3 7 2 5 2" xfId="23510"/>
    <cellStyle name="표준 17 3 7 2 6" xfId="13738"/>
    <cellStyle name="표준 17 3 7 3" xfId="1906"/>
    <cellStyle name="표준 17 3 7 3 2" xfId="4277"/>
    <cellStyle name="표준 17 3 7 3 2 2" xfId="11276"/>
    <cellStyle name="표준 17 3 7 3 2 2 2" xfId="23517"/>
    <cellStyle name="표준 17 3 7 3 2 3" xfId="16517"/>
    <cellStyle name="표준 17 3 7 3 3" xfId="6317"/>
    <cellStyle name="표준 17 3 7 3 3 2" xfId="11277"/>
    <cellStyle name="표준 17 3 7 3 3 2 2" xfId="23518"/>
    <cellStyle name="표준 17 3 7 3 3 3" xfId="18557"/>
    <cellStyle name="표준 17 3 7 3 4" xfId="11275"/>
    <cellStyle name="표준 17 3 7 3 4 2" xfId="23516"/>
    <cellStyle name="표준 17 3 7 3 5" xfId="14146"/>
    <cellStyle name="표준 17 3 7 4" xfId="2314"/>
    <cellStyle name="표준 17 3 7 4 2" xfId="4278"/>
    <cellStyle name="표준 17 3 7 4 2 2" xfId="11279"/>
    <cellStyle name="표준 17 3 7 4 2 2 2" xfId="23520"/>
    <cellStyle name="표준 17 3 7 4 2 3" xfId="16518"/>
    <cellStyle name="표준 17 3 7 4 3" xfId="6318"/>
    <cellStyle name="표준 17 3 7 4 3 2" xfId="11280"/>
    <cellStyle name="표준 17 3 7 4 3 2 2" xfId="23521"/>
    <cellStyle name="표준 17 3 7 4 3 3" xfId="18558"/>
    <cellStyle name="표준 17 3 7 4 4" xfId="11278"/>
    <cellStyle name="표준 17 3 7 4 4 2" xfId="23519"/>
    <cellStyle name="표준 17 3 7 4 5" xfId="14554"/>
    <cellStyle name="표준 17 3 7 5" xfId="4274"/>
    <cellStyle name="표준 17 3 7 5 2" xfId="11281"/>
    <cellStyle name="표준 17 3 7 5 2 2" xfId="23522"/>
    <cellStyle name="표준 17 3 7 5 3" xfId="16514"/>
    <cellStyle name="표준 17 3 7 6" xfId="6314"/>
    <cellStyle name="표준 17 3 7 6 2" xfId="11282"/>
    <cellStyle name="표준 17 3 7 6 2 2" xfId="23523"/>
    <cellStyle name="표준 17 3 7 6 3" xfId="18554"/>
    <cellStyle name="표준 17 3 7 7" xfId="11268"/>
    <cellStyle name="표준 17 3 7 7 2" xfId="23509"/>
    <cellStyle name="표준 17 3 7 8" xfId="13330"/>
    <cellStyle name="표준 17 3 8" xfId="1192"/>
    <cellStyle name="표준 17 3 8 2" xfId="2416"/>
    <cellStyle name="표준 17 3 8 2 2" xfId="4280"/>
    <cellStyle name="표준 17 3 8 2 2 2" xfId="11285"/>
    <cellStyle name="표준 17 3 8 2 2 2 2" xfId="23526"/>
    <cellStyle name="표준 17 3 8 2 2 3" xfId="16520"/>
    <cellStyle name="표준 17 3 8 2 3" xfId="6320"/>
    <cellStyle name="표준 17 3 8 2 3 2" xfId="11286"/>
    <cellStyle name="표준 17 3 8 2 3 2 2" xfId="23527"/>
    <cellStyle name="표준 17 3 8 2 3 3" xfId="18560"/>
    <cellStyle name="표준 17 3 8 2 4" xfId="11284"/>
    <cellStyle name="표준 17 3 8 2 4 2" xfId="23525"/>
    <cellStyle name="표준 17 3 8 2 5" xfId="14656"/>
    <cellStyle name="표준 17 3 8 3" xfId="4279"/>
    <cellStyle name="표준 17 3 8 3 2" xfId="11287"/>
    <cellStyle name="표준 17 3 8 3 2 2" xfId="23528"/>
    <cellStyle name="표준 17 3 8 3 3" xfId="16519"/>
    <cellStyle name="표준 17 3 8 4" xfId="6319"/>
    <cellStyle name="표준 17 3 8 4 2" xfId="11288"/>
    <cellStyle name="표준 17 3 8 4 2 2" xfId="23529"/>
    <cellStyle name="표준 17 3 8 4 3" xfId="18559"/>
    <cellStyle name="표준 17 3 8 5" xfId="11283"/>
    <cellStyle name="표준 17 3 8 5 2" xfId="23524"/>
    <cellStyle name="표준 17 3 8 6" xfId="13432"/>
    <cellStyle name="표준 17 3 9" xfId="1600"/>
    <cellStyle name="표준 17 3 9 2" xfId="4281"/>
    <cellStyle name="표준 17 3 9 2 2" xfId="11290"/>
    <cellStyle name="표준 17 3 9 2 2 2" xfId="23531"/>
    <cellStyle name="표준 17 3 9 2 3" xfId="16521"/>
    <cellStyle name="표준 17 3 9 3" xfId="6321"/>
    <cellStyle name="표준 17 3 9 3 2" xfId="11291"/>
    <cellStyle name="표준 17 3 9 3 2 2" xfId="23532"/>
    <cellStyle name="표준 17 3 9 3 3" xfId="18561"/>
    <cellStyle name="표준 17 3 9 4" xfId="11289"/>
    <cellStyle name="표준 17 3 9 4 2" xfId="23530"/>
    <cellStyle name="표준 17 3 9 5" xfId="13840"/>
    <cellStyle name="표준 17 4" xfId="785"/>
    <cellStyle name="표준 17 4 10" xfId="4282"/>
    <cellStyle name="표준 17 4 10 2" xfId="11293"/>
    <cellStyle name="표준 17 4 10 2 2" xfId="23534"/>
    <cellStyle name="표준 17 4 10 3" xfId="16522"/>
    <cellStyle name="표준 17 4 11" xfId="6322"/>
    <cellStyle name="표준 17 4 11 2" xfId="11294"/>
    <cellStyle name="표준 17 4 11 2 2" xfId="23535"/>
    <cellStyle name="표준 17 4 11 3" xfId="18562"/>
    <cellStyle name="표준 17 4 12" xfId="11292"/>
    <cellStyle name="표준 17 4 12 2" xfId="23533"/>
    <cellStyle name="표준 17 4 13" xfId="13030"/>
    <cellStyle name="표준 17 4 2" xfId="813"/>
    <cellStyle name="표준 17 4 2 10" xfId="6323"/>
    <cellStyle name="표준 17 4 2 10 2" xfId="11296"/>
    <cellStyle name="표준 17 4 2 10 2 2" xfId="23537"/>
    <cellStyle name="표준 17 4 2 10 3" xfId="18563"/>
    <cellStyle name="표준 17 4 2 11" xfId="11295"/>
    <cellStyle name="표준 17 4 2 11 2" xfId="23536"/>
    <cellStyle name="표준 17 4 2 12" xfId="13055"/>
    <cellStyle name="표준 17 4 2 2" xfId="863"/>
    <cellStyle name="표준 17 4 2 2 10" xfId="11297"/>
    <cellStyle name="표준 17 4 2 2 10 2" xfId="23538"/>
    <cellStyle name="표준 17 4 2 2 11" xfId="13105"/>
    <cellStyle name="표준 17 4 2 2 2" xfId="965"/>
    <cellStyle name="표준 17 4 2 2 2 2" xfId="1375"/>
    <cellStyle name="표준 17 4 2 2 2 2 2" xfId="2599"/>
    <cellStyle name="표준 17 4 2 2 2 2 2 2" xfId="4287"/>
    <cellStyle name="표준 17 4 2 2 2 2 2 2 2" xfId="11301"/>
    <cellStyle name="표준 17 4 2 2 2 2 2 2 2 2" xfId="23542"/>
    <cellStyle name="표준 17 4 2 2 2 2 2 2 3" xfId="16527"/>
    <cellStyle name="표준 17 4 2 2 2 2 2 3" xfId="6327"/>
    <cellStyle name="표준 17 4 2 2 2 2 2 3 2" xfId="11302"/>
    <cellStyle name="표준 17 4 2 2 2 2 2 3 2 2" xfId="23543"/>
    <cellStyle name="표준 17 4 2 2 2 2 2 3 3" xfId="18567"/>
    <cellStyle name="표준 17 4 2 2 2 2 2 4" xfId="11300"/>
    <cellStyle name="표준 17 4 2 2 2 2 2 4 2" xfId="23541"/>
    <cellStyle name="표준 17 4 2 2 2 2 2 5" xfId="14839"/>
    <cellStyle name="표준 17 4 2 2 2 2 3" xfId="4286"/>
    <cellStyle name="표준 17 4 2 2 2 2 3 2" xfId="11303"/>
    <cellStyle name="표준 17 4 2 2 2 2 3 2 2" xfId="23544"/>
    <cellStyle name="표준 17 4 2 2 2 2 3 3" xfId="16526"/>
    <cellStyle name="표준 17 4 2 2 2 2 4" xfId="6326"/>
    <cellStyle name="표준 17 4 2 2 2 2 4 2" xfId="11304"/>
    <cellStyle name="표준 17 4 2 2 2 2 4 2 2" xfId="23545"/>
    <cellStyle name="표준 17 4 2 2 2 2 4 3" xfId="18566"/>
    <cellStyle name="표준 17 4 2 2 2 2 5" xfId="11299"/>
    <cellStyle name="표준 17 4 2 2 2 2 5 2" xfId="23540"/>
    <cellStyle name="표준 17 4 2 2 2 2 6" xfId="13615"/>
    <cellStyle name="표준 17 4 2 2 2 3" xfId="1783"/>
    <cellStyle name="표준 17 4 2 2 2 3 2" xfId="4288"/>
    <cellStyle name="표준 17 4 2 2 2 3 2 2" xfId="11306"/>
    <cellStyle name="표준 17 4 2 2 2 3 2 2 2" xfId="23547"/>
    <cellStyle name="표준 17 4 2 2 2 3 2 3" xfId="16528"/>
    <cellStyle name="표준 17 4 2 2 2 3 3" xfId="6328"/>
    <cellStyle name="표준 17 4 2 2 2 3 3 2" xfId="11307"/>
    <cellStyle name="표준 17 4 2 2 2 3 3 2 2" xfId="23548"/>
    <cellStyle name="표준 17 4 2 2 2 3 3 3" xfId="18568"/>
    <cellStyle name="표준 17 4 2 2 2 3 4" xfId="11305"/>
    <cellStyle name="표준 17 4 2 2 2 3 4 2" xfId="23546"/>
    <cellStyle name="표준 17 4 2 2 2 3 5" xfId="14023"/>
    <cellStyle name="표준 17 4 2 2 2 4" xfId="2191"/>
    <cellStyle name="표준 17 4 2 2 2 4 2" xfId="4289"/>
    <cellStyle name="표준 17 4 2 2 2 4 2 2" xfId="11309"/>
    <cellStyle name="표준 17 4 2 2 2 4 2 2 2" xfId="23550"/>
    <cellStyle name="표준 17 4 2 2 2 4 2 3" xfId="16529"/>
    <cellStyle name="표준 17 4 2 2 2 4 3" xfId="6329"/>
    <cellStyle name="표준 17 4 2 2 2 4 3 2" xfId="11310"/>
    <cellStyle name="표준 17 4 2 2 2 4 3 2 2" xfId="23551"/>
    <cellStyle name="표준 17 4 2 2 2 4 3 3" xfId="18569"/>
    <cellStyle name="표준 17 4 2 2 2 4 4" xfId="11308"/>
    <cellStyle name="표준 17 4 2 2 2 4 4 2" xfId="23549"/>
    <cellStyle name="표준 17 4 2 2 2 4 5" xfId="14431"/>
    <cellStyle name="표준 17 4 2 2 2 5" xfId="4285"/>
    <cellStyle name="표준 17 4 2 2 2 5 2" xfId="11311"/>
    <cellStyle name="표준 17 4 2 2 2 5 2 2" xfId="23552"/>
    <cellStyle name="표준 17 4 2 2 2 5 3" xfId="16525"/>
    <cellStyle name="표준 17 4 2 2 2 6" xfId="6325"/>
    <cellStyle name="표준 17 4 2 2 2 6 2" xfId="11312"/>
    <cellStyle name="표준 17 4 2 2 2 6 2 2" xfId="23553"/>
    <cellStyle name="표준 17 4 2 2 2 6 3" xfId="18565"/>
    <cellStyle name="표준 17 4 2 2 2 7" xfId="11298"/>
    <cellStyle name="표준 17 4 2 2 2 7 2" xfId="23539"/>
    <cellStyle name="표준 17 4 2 2 2 8" xfId="13207"/>
    <cellStyle name="표준 17 4 2 2 3" xfId="1067"/>
    <cellStyle name="표준 17 4 2 2 3 2" xfId="1477"/>
    <cellStyle name="표준 17 4 2 2 3 2 2" xfId="2701"/>
    <cellStyle name="표준 17 4 2 2 3 2 2 2" xfId="4292"/>
    <cellStyle name="표준 17 4 2 2 3 2 2 2 2" xfId="11316"/>
    <cellStyle name="표준 17 4 2 2 3 2 2 2 2 2" xfId="23557"/>
    <cellStyle name="표준 17 4 2 2 3 2 2 2 3" xfId="16532"/>
    <cellStyle name="표준 17 4 2 2 3 2 2 3" xfId="6332"/>
    <cellStyle name="표준 17 4 2 2 3 2 2 3 2" xfId="11317"/>
    <cellStyle name="표준 17 4 2 2 3 2 2 3 2 2" xfId="23558"/>
    <cellStyle name="표준 17 4 2 2 3 2 2 3 3" xfId="18572"/>
    <cellStyle name="표준 17 4 2 2 3 2 2 4" xfId="11315"/>
    <cellStyle name="표준 17 4 2 2 3 2 2 4 2" xfId="23556"/>
    <cellStyle name="표준 17 4 2 2 3 2 2 5" xfId="14941"/>
    <cellStyle name="표준 17 4 2 2 3 2 3" xfId="4291"/>
    <cellStyle name="표준 17 4 2 2 3 2 3 2" xfId="11318"/>
    <cellStyle name="표준 17 4 2 2 3 2 3 2 2" xfId="23559"/>
    <cellStyle name="표준 17 4 2 2 3 2 3 3" xfId="16531"/>
    <cellStyle name="표준 17 4 2 2 3 2 4" xfId="6331"/>
    <cellStyle name="표준 17 4 2 2 3 2 4 2" xfId="11319"/>
    <cellStyle name="표준 17 4 2 2 3 2 4 2 2" xfId="23560"/>
    <cellStyle name="표준 17 4 2 2 3 2 4 3" xfId="18571"/>
    <cellStyle name="표준 17 4 2 2 3 2 5" xfId="11314"/>
    <cellStyle name="표준 17 4 2 2 3 2 5 2" xfId="23555"/>
    <cellStyle name="표준 17 4 2 2 3 2 6" xfId="13717"/>
    <cellStyle name="표준 17 4 2 2 3 3" xfId="1885"/>
    <cellStyle name="표준 17 4 2 2 3 3 2" xfId="4293"/>
    <cellStyle name="표준 17 4 2 2 3 3 2 2" xfId="11321"/>
    <cellStyle name="표준 17 4 2 2 3 3 2 2 2" xfId="23562"/>
    <cellStyle name="표준 17 4 2 2 3 3 2 3" xfId="16533"/>
    <cellStyle name="표준 17 4 2 2 3 3 3" xfId="6333"/>
    <cellStyle name="표준 17 4 2 2 3 3 3 2" xfId="11322"/>
    <cellStyle name="표준 17 4 2 2 3 3 3 2 2" xfId="23563"/>
    <cellStyle name="표준 17 4 2 2 3 3 3 3" xfId="18573"/>
    <cellStyle name="표준 17 4 2 2 3 3 4" xfId="11320"/>
    <cellStyle name="표준 17 4 2 2 3 3 4 2" xfId="23561"/>
    <cellStyle name="표준 17 4 2 2 3 3 5" xfId="14125"/>
    <cellStyle name="표준 17 4 2 2 3 4" xfId="2293"/>
    <cellStyle name="표준 17 4 2 2 3 4 2" xfId="4294"/>
    <cellStyle name="표준 17 4 2 2 3 4 2 2" xfId="11324"/>
    <cellStyle name="표준 17 4 2 2 3 4 2 2 2" xfId="23565"/>
    <cellStyle name="표준 17 4 2 2 3 4 2 3" xfId="16534"/>
    <cellStyle name="표준 17 4 2 2 3 4 3" xfId="6334"/>
    <cellStyle name="표준 17 4 2 2 3 4 3 2" xfId="11325"/>
    <cellStyle name="표준 17 4 2 2 3 4 3 2 2" xfId="23566"/>
    <cellStyle name="표준 17 4 2 2 3 4 3 3" xfId="18574"/>
    <cellStyle name="표준 17 4 2 2 3 4 4" xfId="11323"/>
    <cellStyle name="표준 17 4 2 2 3 4 4 2" xfId="23564"/>
    <cellStyle name="표준 17 4 2 2 3 4 5" xfId="14533"/>
    <cellStyle name="표준 17 4 2 2 3 5" xfId="4290"/>
    <cellStyle name="표준 17 4 2 2 3 5 2" xfId="11326"/>
    <cellStyle name="표준 17 4 2 2 3 5 2 2" xfId="23567"/>
    <cellStyle name="표준 17 4 2 2 3 5 3" xfId="16530"/>
    <cellStyle name="표준 17 4 2 2 3 6" xfId="6330"/>
    <cellStyle name="표준 17 4 2 2 3 6 2" xfId="11327"/>
    <cellStyle name="표준 17 4 2 2 3 6 2 2" xfId="23568"/>
    <cellStyle name="표준 17 4 2 2 3 6 3" xfId="18570"/>
    <cellStyle name="표준 17 4 2 2 3 7" xfId="11313"/>
    <cellStyle name="표준 17 4 2 2 3 7 2" xfId="23554"/>
    <cellStyle name="표준 17 4 2 2 3 8" xfId="13309"/>
    <cellStyle name="표준 17 4 2 2 4" xfId="1170"/>
    <cellStyle name="표준 17 4 2 2 4 2" xfId="1579"/>
    <cellStyle name="표준 17 4 2 2 4 2 2" xfId="2803"/>
    <cellStyle name="표준 17 4 2 2 4 2 2 2" xfId="4297"/>
    <cellStyle name="표준 17 4 2 2 4 2 2 2 2" xfId="11331"/>
    <cellStyle name="표준 17 4 2 2 4 2 2 2 2 2" xfId="23572"/>
    <cellStyle name="표준 17 4 2 2 4 2 2 2 3" xfId="16537"/>
    <cellStyle name="표준 17 4 2 2 4 2 2 3" xfId="6337"/>
    <cellStyle name="표준 17 4 2 2 4 2 2 3 2" xfId="11332"/>
    <cellStyle name="표준 17 4 2 2 4 2 2 3 2 2" xfId="23573"/>
    <cellStyle name="표준 17 4 2 2 4 2 2 3 3" xfId="18577"/>
    <cellStyle name="표준 17 4 2 2 4 2 2 4" xfId="11330"/>
    <cellStyle name="표준 17 4 2 2 4 2 2 4 2" xfId="23571"/>
    <cellStyle name="표준 17 4 2 2 4 2 2 5" xfId="15043"/>
    <cellStyle name="표준 17 4 2 2 4 2 3" xfId="4296"/>
    <cellStyle name="표준 17 4 2 2 4 2 3 2" xfId="11333"/>
    <cellStyle name="표준 17 4 2 2 4 2 3 2 2" xfId="23574"/>
    <cellStyle name="표준 17 4 2 2 4 2 3 3" xfId="16536"/>
    <cellStyle name="표준 17 4 2 2 4 2 4" xfId="6336"/>
    <cellStyle name="표준 17 4 2 2 4 2 4 2" xfId="11334"/>
    <cellStyle name="표준 17 4 2 2 4 2 4 2 2" xfId="23575"/>
    <cellStyle name="표준 17 4 2 2 4 2 4 3" xfId="18576"/>
    <cellStyle name="표준 17 4 2 2 4 2 5" xfId="11329"/>
    <cellStyle name="표준 17 4 2 2 4 2 5 2" xfId="23570"/>
    <cellStyle name="표준 17 4 2 2 4 2 6" xfId="13819"/>
    <cellStyle name="표준 17 4 2 2 4 3" xfId="1987"/>
    <cellStyle name="표준 17 4 2 2 4 3 2" xfId="4298"/>
    <cellStyle name="표준 17 4 2 2 4 3 2 2" xfId="11336"/>
    <cellStyle name="표준 17 4 2 2 4 3 2 2 2" xfId="23577"/>
    <cellStyle name="표준 17 4 2 2 4 3 2 3" xfId="16538"/>
    <cellStyle name="표준 17 4 2 2 4 3 3" xfId="6338"/>
    <cellStyle name="표준 17 4 2 2 4 3 3 2" xfId="11337"/>
    <cellStyle name="표준 17 4 2 2 4 3 3 2 2" xfId="23578"/>
    <cellStyle name="표준 17 4 2 2 4 3 3 3" xfId="18578"/>
    <cellStyle name="표준 17 4 2 2 4 3 4" xfId="11335"/>
    <cellStyle name="표준 17 4 2 2 4 3 4 2" xfId="23576"/>
    <cellStyle name="표준 17 4 2 2 4 3 5" xfId="14227"/>
    <cellStyle name="표준 17 4 2 2 4 4" xfId="2395"/>
    <cellStyle name="표준 17 4 2 2 4 4 2" xfId="4299"/>
    <cellStyle name="표준 17 4 2 2 4 4 2 2" xfId="11339"/>
    <cellStyle name="표준 17 4 2 2 4 4 2 2 2" xfId="23580"/>
    <cellStyle name="표준 17 4 2 2 4 4 2 3" xfId="16539"/>
    <cellStyle name="표준 17 4 2 2 4 4 3" xfId="6339"/>
    <cellStyle name="표준 17 4 2 2 4 4 3 2" xfId="11340"/>
    <cellStyle name="표준 17 4 2 2 4 4 3 2 2" xfId="23581"/>
    <cellStyle name="표준 17 4 2 2 4 4 3 3" xfId="18579"/>
    <cellStyle name="표준 17 4 2 2 4 4 4" xfId="11338"/>
    <cellStyle name="표준 17 4 2 2 4 4 4 2" xfId="23579"/>
    <cellStyle name="표준 17 4 2 2 4 4 5" xfId="14635"/>
    <cellStyle name="표준 17 4 2 2 4 5" xfId="4295"/>
    <cellStyle name="표준 17 4 2 2 4 5 2" xfId="11341"/>
    <cellStyle name="표준 17 4 2 2 4 5 2 2" xfId="23582"/>
    <cellStyle name="표준 17 4 2 2 4 5 3" xfId="16535"/>
    <cellStyle name="표준 17 4 2 2 4 6" xfId="6335"/>
    <cellStyle name="표준 17 4 2 2 4 6 2" xfId="11342"/>
    <cellStyle name="표준 17 4 2 2 4 6 2 2" xfId="23583"/>
    <cellStyle name="표준 17 4 2 2 4 6 3" xfId="18575"/>
    <cellStyle name="표준 17 4 2 2 4 7" xfId="11328"/>
    <cellStyle name="표준 17 4 2 2 4 7 2" xfId="23569"/>
    <cellStyle name="표준 17 4 2 2 4 8" xfId="13411"/>
    <cellStyle name="표준 17 4 2 2 5" xfId="1273"/>
    <cellStyle name="표준 17 4 2 2 5 2" xfId="2497"/>
    <cellStyle name="표준 17 4 2 2 5 2 2" xfId="4301"/>
    <cellStyle name="표준 17 4 2 2 5 2 2 2" xfId="11345"/>
    <cellStyle name="표준 17 4 2 2 5 2 2 2 2" xfId="23586"/>
    <cellStyle name="표준 17 4 2 2 5 2 2 3" xfId="16541"/>
    <cellStyle name="표준 17 4 2 2 5 2 3" xfId="6341"/>
    <cellStyle name="표준 17 4 2 2 5 2 3 2" xfId="11346"/>
    <cellStyle name="표준 17 4 2 2 5 2 3 2 2" xfId="23587"/>
    <cellStyle name="표준 17 4 2 2 5 2 3 3" xfId="18581"/>
    <cellStyle name="표준 17 4 2 2 5 2 4" xfId="11344"/>
    <cellStyle name="표준 17 4 2 2 5 2 4 2" xfId="23585"/>
    <cellStyle name="표준 17 4 2 2 5 2 5" xfId="14737"/>
    <cellStyle name="표준 17 4 2 2 5 3" xfId="4300"/>
    <cellStyle name="표준 17 4 2 2 5 3 2" xfId="11347"/>
    <cellStyle name="표준 17 4 2 2 5 3 2 2" xfId="23588"/>
    <cellStyle name="표준 17 4 2 2 5 3 3" xfId="16540"/>
    <cellStyle name="표준 17 4 2 2 5 4" xfId="6340"/>
    <cellStyle name="표준 17 4 2 2 5 4 2" xfId="11348"/>
    <cellStyle name="표준 17 4 2 2 5 4 2 2" xfId="23589"/>
    <cellStyle name="표준 17 4 2 2 5 4 3" xfId="18580"/>
    <cellStyle name="표준 17 4 2 2 5 5" xfId="11343"/>
    <cellStyle name="표준 17 4 2 2 5 5 2" xfId="23584"/>
    <cellStyle name="표준 17 4 2 2 5 6" xfId="13513"/>
    <cellStyle name="표준 17 4 2 2 6" xfId="1681"/>
    <cellStyle name="표준 17 4 2 2 6 2" xfId="4302"/>
    <cellStyle name="표준 17 4 2 2 6 2 2" xfId="11350"/>
    <cellStyle name="표준 17 4 2 2 6 2 2 2" xfId="23591"/>
    <cellStyle name="표준 17 4 2 2 6 2 3" xfId="16542"/>
    <cellStyle name="표준 17 4 2 2 6 3" xfId="6342"/>
    <cellStyle name="표준 17 4 2 2 6 3 2" xfId="11351"/>
    <cellStyle name="표준 17 4 2 2 6 3 2 2" xfId="23592"/>
    <cellStyle name="표준 17 4 2 2 6 3 3" xfId="18582"/>
    <cellStyle name="표준 17 4 2 2 6 4" xfId="11349"/>
    <cellStyle name="표준 17 4 2 2 6 4 2" xfId="23590"/>
    <cellStyle name="표준 17 4 2 2 6 5" xfId="13921"/>
    <cellStyle name="표준 17 4 2 2 7" xfId="2089"/>
    <cellStyle name="표준 17 4 2 2 7 2" xfId="4303"/>
    <cellStyle name="표준 17 4 2 2 7 2 2" xfId="11353"/>
    <cellStyle name="표준 17 4 2 2 7 2 2 2" xfId="23594"/>
    <cellStyle name="표준 17 4 2 2 7 2 3" xfId="16543"/>
    <cellStyle name="표준 17 4 2 2 7 3" xfId="6343"/>
    <cellStyle name="표준 17 4 2 2 7 3 2" xfId="11354"/>
    <cellStyle name="표준 17 4 2 2 7 3 2 2" xfId="23595"/>
    <cellStyle name="표준 17 4 2 2 7 3 3" xfId="18583"/>
    <cellStyle name="표준 17 4 2 2 7 4" xfId="11352"/>
    <cellStyle name="표준 17 4 2 2 7 4 2" xfId="23593"/>
    <cellStyle name="표준 17 4 2 2 7 5" xfId="14329"/>
    <cellStyle name="표준 17 4 2 2 8" xfId="4284"/>
    <cellStyle name="표준 17 4 2 2 8 2" xfId="11355"/>
    <cellStyle name="표준 17 4 2 2 8 2 2" xfId="23596"/>
    <cellStyle name="표준 17 4 2 2 8 3" xfId="16524"/>
    <cellStyle name="표준 17 4 2 2 9" xfId="6324"/>
    <cellStyle name="표준 17 4 2 2 9 2" xfId="11356"/>
    <cellStyle name="표준 17 4 2 2 9 2 2" xfId="23597"/>
    <cellStyle name="표준 17 4 2 2 9 3" xfId="18564"/>
    <cellStyle name="표준 17 4 2 3" xfId="915"/>
    <cellStyle name="표준 17 4 2 3 2" xfId="1325"/>
    <cellStyle name="표준 17 4 2 3 2 2" xfId="2549"/>
    <cellStyle name="표준 17 4 2 3 2 2 2" xfId="4306"/>
    <cellStyle name="표준 17 4 2 3 2 2 2 2" xfId="11360"/>
    <cellStyle name="표준 17 4 2 3 2 2 2 2 2" xfId="23601"/>
    <cellStyle name="표준 17 4 2 3 2 2 2 3" xfId="16546"/>
    <cellStyle name="표준 17 4 2 3 2 2 3" xfId="6346"/>
    <cellStyle name="표준 17 4 2 3 2 2 3 2" xfId="11361"/>
    <cellStyle name="표준 17 4 2 3 2 2 3 2 2" xfId="23602"/>
    <cellStyle name="표준 17 4 2 3 2 2 3 3" xfId="18586"/>
    <cellStyle name="표준 17 4 2 3 2 2 4" xfId="11359"/>
    <cellStyle name="표준 17 4 2 3 2 2 4 2" xfId="23600"/>
    <cellStyle name="표준 17 4 2 3 2 2 5" xfId="14789"/>
    <cellStyle name="표준 17 4 2 3 2 3" xfId="4305"/>
    <cellStyle name="표준 17 4 2 3 2 3 2" xfId="11362"/>
    <cellStyle name="표준 17 4 2 3 2 3 2 2" xfId="23603"/>
    <cellStyle name="표준 17 4 2 3 2 3 3" xfId="16545"/>
    <cellStyle name="표준 17 4 2 3 2 4" xfId="6345"/>
    <cellStyle name="표준 17 4 2 3 2 4 2" xfId="11363"/>
    <cellStyle name="표준 17 4 2 3 2 4 2 2" xfId="23604"/>
    <cellStyle name="표준 17 4 2 3 2 4 3" xfId="18585"/>
    <cellStyle name="표준 17 4 2 3 2 5" xfId="11358"/>
    <cellStyle name="표준 17 4 2 3 2 5 2" xfId="23599"/>
    <cellStyle name="표준 17 4 2 3 2 6" xfId="13565"/>
    <cellStyle name="표준 17 4 2 3 3" xfId="1733"/>
    <cellStyle name="표준 17 4 2 3 3 2" xfId="4307"/>
    <cellStyle name="표준 17 4 2 3 3 2 2" xfId="11365"/>
    <cellStyle name="표준 17 4 2 3 3 2 2 2" xfId="23606"/>
    <cellStyle name="표준 17 4 2 3 3 2 3" xfId="16547"/>
    <cellStyle name="표준 17 4 2 3 3 3" xfId="6347"/>
    <cellStyle name="표준 17 4 2 3 3 3 2" xfId="11366"/>
    <cellStyle name="표준 17 4 2 3 3 3 2 2" xfId="23607"/>
    <cellStyle name="표준 17 4 2 3 3 3 3" xfId="18587"/>
    <cellStyle name="표준 17 4 2 3 3 4" xfId="11364"/>
    <cellStyle name="표준 17 4 2 3 3 4 2" xfId="23605"/>
    <cellStyle name="표준 17 4 2 3 3 5" xfId="13973"/>
    <cellStyle name="표준 17 4 2 3 4" xfId="2141"/>
    <cellStyle name="표준 17 4 2 3 4 2" xfId="4308"/>
    <cellStyle name="표준 17 4 2 3 4 2 2" xfId="11368"/>
    <cellStyle name="표준 17 4 2 3 4 2 2 2" xfId="23609"/>
    <cellStyle name="표준 17 4 2 3 4 2 3" xfId="16548"/>
    <cellStyle name="표준 17 4 2 3 4 3" xfId="6348"/>
    <cellStyle name="표준 17 4 2 3 4 3 2" xfId="11369"/>
    <cellStyle name="표준 17 4 2 3 4 3 2 2" xfId="23610"/>
    <cellStyle name="표준 17 4 2 3 4 3 3" xfId="18588"/>
    <cellStyle name="표준 17 4 2 3 4 4" xfId="11367"/>
    <cellStyle name="표준 17 4 2 3 4 4 2" xfId="23608"/>
    <cellStyle name="표준 17 4 2 3 4 5" xfId="14381"/>
    <cellStyle name="표준 17 4 2 3 5" xfId="4304"/>
    <cellStyle name="표준 17 4 2 3 5 2" xfId="11370"/>
    <cellStyle name="표준 17 4 2 3 5 2 2" xfId="23611"/>
    <cellStyle name="표준 17 4 2 3 5 3" xfId="16544"/>
    <cellStyle name="표준 17 4 2 3 6" xfId="6344"/>
    <cellStyle name="표준 17 4 2 3 6 2" xfId="11371"/>
    <cellStyle name="표준 17 4 2 3 6 2 2" xfId="23612"/>
    <cellStyle name="표준 17 4 2 3 6 3" xfId="18584"/>
    <cellStyle name="표준 17 4 2 3 7" xfId="11357"/>
    <cellStyle name="표준 17 4 2 3 7 2" xfId="23598"/>
    <cellStyle name="표준 17 4 2 3 8" xfId="13157"/>
    <cellStyle name="표준 17 4 2 4" xfId="1017"/>
    <cellStyle name="표준 17 4 2 4 2" xfId="1427"/>
    <cellStyle name="표준 17 4 2 4 2 2" xfId="2651"/>
    <cellStyle name="표준 17 4 2 4 2 2 2" xfId="4311"/>
    <cellStyle name="표준 17 4 2 4 2 2 2 2" xfId="11375"/>
    <cellStyle name="표준 17 4 2 4 2 2 2 2 2" xfId="23616"/>
    <cellStyle name="표준 17 4 2 4 2 2 2 3" xfId="16551"/>
    <cellStyle name="표준 17 4 2 4 2 2 3" xfId="6351"/>
    <cellStyle name="표준 17 4 2 4 2 2 3 2" xfId="11376"/>
    <cellStyle name="표준 17 4 2 4 2 2 3 2 2" xfId="23617"/>
    <cellStyle name="표준 17 4 2 4 2 2 3 3" xfId="18591"/>
    <cellStyle name="표준 17 4 2 4 2 2 4" xfId="11374"/>
    <cellStyle name="표준 17 4 2 4 2 2 4 2" xfId="23615"/>
    <cellStyle name="표준 17 4 2 4 2 2 5" xfId="14891"/>
    <cellStyle name="표준 17 4 2 4 2 3" xfId="4310"/>
    <cellStyle name="표준 17 4 2 4 2 3 2" xfId="11377"/>
    <cellStyle name="표준 17 4 2 4 2 3 2 2" xfId="23618"/>
    <cellStyle name="표준 17 4 2 4 2 3 3" xfId="16550"/>
    <cellStyle name="표준 17 4 2 4 2 4" xfId="6350"/>
    <cellStyle name="표준 17 4 2 4 2 4 2" xfId="11378"/>
    <cellStyle name="표준 17 4 2 4 2 4 2 2" xfId="23619"/>
    <cellStyle name="표준 17 4 2 4 2 4 3" xfId="18590"/>
    <cellStyle name="표준 17 4 2 4 2 5" xfId="11373"/>
    <cellStyle name="표준 17 4 2 4 2 5 2" xfId="23614"/>
    <cellStyle name="표준 17 4 2 4 2 6" xfId="13667"/>
    <cellStyle name="표준 17 4 2 4 3" xfId="1835"/>
    <cellStyle name="표준 17 4 2 4 3 2" xfId="4312"/>
    <cellStyle name="표준 17 4 2 4 3 2 2" xfId="11380"/>
    <cellStyle name="표준 17 4 2 4 3 2 2 2" xfId="23621"/>
    <cellStyle name="표준 17 4 2 4 3 2 3" xfId="16552"/>
    <cellStyle name="표준 17 4 2 4 3 3" xfId="6352"/>
    <cellStyle name="표준 17 4 2 4 3 3 2" xfId="11381"/>
    <cellStyle name="표준 17 4 2 4 3 3 2 2" xfId="23622"/>
    <cellStyle name="표준 17 4 2 4 3 3 3" xfId="18592"/>
    <cellStyle name="표준 17 4 2 4 3 4" xfId="11379"/>
    <cellStyle name="표준 17 4 2 4 3 4 2" xfId="23620"/>
    <cellStyle name="표준 17 4 2 4 3 5" xfId="14075"/>
    <cellStyle name="표준 17 4 2 4 4" xfId="2243"/>
    <cellStyle name="표준 17 4 2 4 4 2" xfId="4313"/>
    <cellStyle name="표준 17 4 2 4 4 2 2" xfId="11383"/>
    <cellStyle name="표준 17 4 2 4 4 2 2 2" xfId="23624"/>
    <cellStyle name="표준 17 4 2 4 4 2 3" xfId="16553"/>
    <cellStyle name="표준 17 4 2 4 4 3" xfId="6353"/>
    <cellStyle name="표준 17 4 2 4 4 3 2" xfId="11384"/>
    <cellStyle name="표준 17 4 2 4 4 3 2 2" xfId="23625"/>
    <cellStyle name="표준 17 4 2 4 4 3 3" xfId="18593"/>
    <cellStyle name="표준 17 4 2 4 4 4" xfId="11382"/>
    <cellStyle name="표준 17 4 2 4 4 4 2" xfId="23623"/>
    <cellStyle name="표준 17 4 2 4 4 5" xfId="14483"/>
    <cellStyle name="표준 17 4 2 4 5" xfId="4309"/>
    <cellStyle name="표준 17 4 2 4 5 2" xfId="11385"/>
    <cellStyle name="표준 17 4 2 4 5 2 2" xfId="23626"/>
    <cellStyle name="표준 17 4 2 4 5 3" xfId="16549"/>
    <cellStyle name="표준 17 4 2 4 6" xfId="6349"/>
    <cellStyle name="표준 17 4 2 4 6 2" xfId="11386"/>
    <cellStyle name="표준 17 4 2 4 6 2 2" xfId="23627"/>
    <cellStyle name="표준 17 4 2 4 6 3" xfId="18589"/>
    <cellStyle name="표준 17 4 2 4 7" xfId="11372"/>
    <cellStyle name="표준 17 4 2 4 7 2" xfId="23613"/>
    <cellStyle name="표준 17 4 2 4 8" xfId="13259"/>
    <cellStyle name="표준 17 4 2 5" xfId="1120"/>
    <cellStyle name="표준 17 4 2 5 2" xfId="1529"/>
    <cellStyle name="표준 17 4 2 5 2 2" xfId="2753"/>
    <cellStyle name="표준 17 4 2 5 2 2 2" xfId="4316"/>
    <cellStyle name="표준 17 4 2 5 2 2 2 2" xfId="11390"/>
    <cellStyle name="표준 17 4 2 5 2 2 2 2 2" xfId="23631"/>
    <cellStyle name="표준 17 4 2 5 2 2 2 3" xfId="16556"/>
    <cellStyle name="표준 17 4 2 5 2 2 3" xfId="6356"/>
    <cellStyle name="표준 17 4 2 5 2 2 3 2" xfId="11391"/>
    <cellStyle name="표준 17 4 2 5 2 2 3 2 2" xfId="23632"/>
    <cellStyle name="표준 17 4 2 5 2 2 3 3" xfId="18596"/>
    <cellStyle name="표준 17 4 2 5 2 2 4" xfId="11389"/>
    <cellStyle name="표준 17 4 2 5 2 2 4 2" xfId="23630"/>
    <cellStyle name="표준 17 4 2 5 2 2 5" xfId="14993"/>
    <cellStyle name="표준 17 4 2 5 2 3" xfId="4315"/>
    <cellStyle name="표준 17 4 2 5 2 3 2" xfId="11392"/>
    <cellStyle name="표준 17 4 2 5 2 3 2 2" xfId="23633"/>
    <cellStyle name="표준 17 4 2 5 2 3 3" xfId="16555"/>
    <cellStyle name="표준 17 4 2 5 2 4" xfId="6355"/>
    <cellStyle name="표준 17 4 2 5 2 4 2" xfId="11393"/>
    <cellStyle name="표준 17 4 2 5 2 4 2 2" xfId="23634"/>
    <cellStyle name="표준 17 4 2 5 2 4 3" xfId="18595"/>
    <cellStyle name="표준 17 4 2 5 2 5" xfId="11388"/>
    <cellStyle name="표준 17 4 2 5 2 5 2" xfId="23629"/>
    <cellStyle name="표준 17 4 2 5 2 6" xfId="13769"/>
    <cellStyle name="표준 17 4 2 5 3" xfId="1937"/>
    <cellStyle name="표준 17 4 2 5 3 2" xfId="4317"/>
    <cellStyle name="표준 17 4 2 5 3 2 2" xfId="11395"/>
    <cellStyle name="표준 17 4 2 5 3 2 2 2" xfId="23636"/>
    <cellStyle name="표준 17 4 2 5 3 2 3" xfId="16557"/>
    <cellStyle name="표준 17 4 2 5 3 3" xfId="6357"/>
    <cellStyle name="표준 17 4 2 5 3 3 2" xfId="11396"/>
    <cellStyle name="표준 17 4 2 5 3 3 2 2" xfId="23637"/>
    <cellStyle name="표준 17 4 2 5 3 3 3" xfId="18597"/>
    <cellStyle name="표준 17 4 2 5 3 4" xfId="11394"/>
    <cellStyle name="표준 17 4 2 5 3 4 2" xfId="23635"/>
    <cellStyle name="표준 17 4 2 5 3 5" xfId="14177"/>
    <cellStyle name="표준 17 4 2 5 4" xfId="2345"/>
    <cellStyle name="표준 17 4 2 5 4 2" xfId="4318"/>
    <cellStyle name="표준 17 4 2 5 4 2 2" xfId="11398"/>
    <cellStyle name="표준 17 4 2 5 4 2 2 2" xfId="23639"/>
    <cellStyle name="표준 17 4 2 5 4 2 3" xfId="16558"/>
    <cellStyle name="표준 17 4 2 5 4 3" xfId="6358"/>
    <cellStyle name="표준 17 4 2 5 4 3 2" xfId="11399"/>
    <cellStyle name="표준 17 4 2 5 4 3 2 2" xfId="23640"/>
    <cellStyle name="표준 17 4 2 5 4 3 3" xfId="18598"/>
    <cellStyle name="표준 17 4 2 5 4 4" xfId="11397"/>
    <cellStyle name="표준 17 4 2 5 4 4 2" xfId="23638"/>
    <cellStyle name="표준 17 4 2 5 4 5" xfId="14585"/>
    <cellStyle name="표준 17 4 2 5 5" xfId="4314"/>
    <cellStyle name="표준 17 4 2 5 5 2" xfId="11400"/>
    <cellStyle name="표준 17 4 2 5 5 2 2" xfId="23641"/>
    <cellStyle name="표준 17 4 2 5 5 3" xfId="16554"/>
    <cellStyle name="표준 17 4 2 5 6" xfId="6354"/>
    <cellStyle name="표준 17 4 2 5 6 2" xfId="11401"/>
    <cellStyle name="표준 17 4 2 5 6 2 2" xfId="23642"/>
    <cellStyle name="표준 17 4 2 5 6 3" xfId="18594"/>
    <cellStyle name="표준 17 4 2 5 7" xfId="11387"/>
    <cellStyle name="표준 17 4 2 5 7 2" xfId="23628"/>
    <cellStyle name="표준 17 4 2 5 8" xfId="13361"/>
    <cellStyle name="표준 17 4 2 6" xfId="1223"/>
    <cellStyle name="표준 17 4 2 6 2" xfId="2447"/>
    <cellStyle name="표준 17 4 2 6 2 2" xfId="4320"/>
    <cellStyle name="표준 17 4 2 6 2 2 2" xfId="11404"/>
    <cellStyle name="표준 17 4 2 6 2 2 2 2" xfId="23645"/>
    <cellStyle name="표준 17 4 2 6 2 2 3" xfId="16560"/>
    <cellStyle name="표준 17 4 2 6 2 3" xfId="6360"/>
    <cellStyle name="표준 17 4 2 6 2 3 2" xfId="11405"/>
    <cellStyle name="표준 17 4 2 6 2 3 2 2" xfId="23646"/>
    <cellStyle name="표준 17 4 2 6 2 3 3" xfId="18600"/>
    <cellStyle name="표준 17 4 2 6 2 4" xfId="11403"/>
    <cellStyle name="표준 17 4 2 6 2 4 2" xfId="23644"/>
    <cellStyle name="표준 17 4 2 6 2 5" xfId="14687"/>
    <cellStyle name="표준 17 4 2 6 3" xfId="4319"/>
    <cellStyle name="표준 17 4 2 6 3 2" xfId="11406"/>
    <cellStyle name="표준 17 4 2 6 3 2 2" xfId="23647"/>
    <cellStyle name="표준 17 4 2 6 3 3" xfId="16559"/>
    <cellStyle name="표준 17 4 2 6 4" xfId="6359"/>
    <cellStyle name="표준 17 4 2 6 4 2" xfId="11407"/>
    <cellStyle name="표준 17 4 2 6 4 2 2" xfId="23648"/>
    <cellStyle name="표준 17 4 2 6 4 3" xfId="18599"/>
    <cellStyle name="표준 17 4 2 6 5" xfId="11402"/>
    <cellStyle name="표준 17 4 2 6 5 2" xfId="23643"/>
    <cellStyle name="표준 17 4 2 6 6" xfId="13463"/>
    <cellStyle name="표준 17 4 2 7" xfId="1631"/>
    <cellStyle name="표준 17 4 2 7 2" xfId="4321"/>
    <cellStyle name="표준 17 4 2 7 2 2" xfId="11409"/>
    <cellStyle name="표준 17 4 2 7 2 2 2" xfId="23650"/>
    <cellStyle name="표준 17 4 2 7 2 3" xfId="16561"/>
    <cellStyle name="표준 17 4 2 7 3" xfId="6361"/>
    <cellStyle name="표준 17 4 2 7 3 2" xfId="11410"/>
    <cellStyle name="표준 17 4 2 7 3 2 2" xfId="23651"/>
    <cellStyle name="표준 17 4 2 7 3 3" xfId="18601"/>
    <cellStyle name="표준 17 4 2 7 4" xfId="11408"/>
    <cellStyle name="표준 17 4 2 7 4 2" xfId="23649"/>
    <cellStyle name="표준 17 4 2 7 5" xfId="13871"/>
    <cellStyle name="표준 17 4 2 8" xfId="2039"/>
    <cellStyle name="표준 17 4 2 8 2" xfId="4322"/>
    <cellStyle name="표준 17 4 2 8 2 2" xfId="11412"/>
    <cellStyle name="표준 17 4 2 8 2 2 2" xfId="23653"/>
    <cellStyle name="표준 17 4 2 8 2 3" xfId="16562"/>
    <cellStyle name="표준 17 4 2 8 3" xfId="6362"/>
    <cellStyle name="표준 17 4 2 8 3 2" xfId="11413"/>
    <cellStyle name="표준 17 4 2 8 3 2 2" xfId="23654"/>
    <cellStyle name="표준 17 4 2 8 3 3" xfId="18602"/>
    <cellStyle name="표준 17 4 2 8 4" xfId="11411"/>
    <cellStyle name="표준 17 4 2 8 4 2" xfId="23652"/>
    <cellStyle name="표준 17 4 2 8 5" xfId="14279"/>
    <cellStyle name="표준 17 4 2 9" xfId="4283"/>
    <cellStyle name="표준 17 4 2 9 2" xfId="11414"/>
    <cellStyle name="표준 17 4 2 9 2 2" xfId="23655"/>
    <cellStyle name="표준 17 4 2 9 3" xfId="16523"/>
    <cellStyle name="표준 17 4 3" xfId="838"/>
    <cellStyle name="표준 17 4 3 10" xfId="11415"/>
    <cellStyle name="표준 17 4 3 10 2" xfId="23656"/>
    <cellStyle name="표준 17 4 3 11" xfId="13080"/>
    <cellStyle name="표준 17 4 3 2" xfId="940"/>
    <cellStyle name="표준 17 4 3 2 2" xfId="1350"/>
    <cellStyle name="표준 17 4 3 2 2 2" xfId="2574"/>
    <cellStyle name="표준 17 4 3 2 2 2 2" xfId="4326"/>
    <cellStyle name="표준 17 4 3 2 2 2 2 2" xfId="11419"/>
    <cellStyle name="표준 17 4 3 2 2 2 2 2 2" xfId="23660"/>
    <cellStyle name="표준 17 4 3 2 2 2 2 3" xfId="16566"/>
    <cellStyle name="표준 17 4 3 2 2 2 3" xfId="6366"/>
    <cellStyle name="표준 17 4 3 2 2 2 3 2" xfId="11420"/>
    <cellStyle name="표준 17 4 3 2 2 2 3 2 2" xfId="23661"/>
    <cellStyle name="표준 17 4 3 2 2 2 3 3" xfId="18606"/>
    <cellStyle name="표준 17 4 3 2 2 2 4" xfId="11418"/>
    <cellStyle name="표준 17 4 3 2 2 2 4 2" xfId="23659"/>
    <cellStyle name="표준 17 4 3 2 2 2 5" xfId="14814"/>
    <cellStyle name="표준 17 4 3 2 2 3" xfId="4325"/>
    <cellStyle name="표준 17 4 3 2 2 3 2" xfId="11421"/>
    <cellStyle name="표준 17 4 3 2 2 3 2 2" xfId="23662"/>
    <cellStyle name="표준 17 4 3 2 2 3 3" xfId="16565"/>
    <cellStyle name="표준 17 4 3 2 2 4" xfId="6365"/>
    <cellStyle name="표준 17 4 3 2 2 4 2" xfId="11422"/>
    <cellStyle name="표준 17 4 3 2 2 4 2 2" xfId="23663"/>
    <cellStyle name="표준 17 4 3 2 2 4 3" xfId="18605"/>
    <cellStyle name="표준 17 4 3 2 2 5" xfId="11417"/>
    <cellStyle name="표준 17 4 3 2 2 5 2" xfId="23658"/>
    <cellStyle name="표준 17 4 3 2 2 6" xfId="13590"/>
    <cellStyle name="표준 17 4 3 2 3" xfId="1758"/>
    <cellStyle name="표준 17 4 3 2 3 2" xfId="4327"/>
    <cellStyle name="표준 17 4 3 2 3 2 2" xfId="11424"/>
    <cellStyle name="표준 17 4 3 2 3 2 2 2" xfId="23665"/>
    <cellStyle name="표준 17 4 3 2 3 2 3" xfId="16567"/>
    <cellStyle name="표준 17 4 3 2 3 3" xfId="6367"/>
    <cellStyle name="표준 17 4 3 2 3 3 2" xfId="11425"/>
    <cellStyle name="표준 17 4 3 2 3 3 2 2" xfId="23666"/>
    <cellStyle name="표준 17 4 3 2 3 3 3" xfId="18607"/>
    <cellStyle name="표준 17 4 3 2 3 4" xfId="11423"/>
    <cellStyle name="표준 17 4 3 2 3 4 2" xfId="23664"/>
    <cellStyle name="표준 17 4 3 2 3 5" xfId="13998"/>
    <cellStyle name="표준 17 4 3 2 4" xfId="2166"/>
    <cellStyle name="표준 17 4 3 2 4 2" xfId="4328"/>
    <cellStyle name="표준 17 4 3 2 4 2 2" xfId="11427"/>
    <cellStyle name="표준 17 4 3 2 4 2 2 2" xfId="23668"/>
    <cellStyle name="표준 17 4 3 2 4 2 3" xfId="16568"/>
    <cellStyle name="표준 17 4 3 2 4 3" xfId="6368"/>
    <cellStyle name="표준 17 4 3 2 4 3 2" xfId="11428"/>
    <cellStyle name="표준 17 4 3 2 4 3 2 2" xfId="23669"/>
    <cellStyle name="표준 17 4 3 2 4 3 3" xfId="18608"/>
    <cellStyle name="표준 17 4 3 2 4 4" xfId="11426"/>
    <cellStyle name="표준 17 4 3 2 4 4 2" xfId="23667"/>
    <cellStyle name="표준 17 4 3 2 4 5" xfId="14406"/>
    <cellStyle name="표준 17 4 3 2 5" xfId="4324"/>
    <cellStyle name="표준 17 4 3 2 5 2" xfId="11429"/>
    <cellStyle name="표준 17 4 3 2 5 2 2" xfId="23670"/>
    <cellStyle name="표준 17 4 3 2 5 3" xfId="16564"/>
    <cellStyle name="표준 17 4 3 2 6" xfId="6364"/>
    <cellStyle name="표준 17 4 3 2 6 2" xfId="11430"/>
    <cellStyle name="표준 17 4 3 2 6 2 2" xfId="23671"/>
    <cellStyle name="표준 17 4 3 2 6 3" xfId="18604"/>
    <cellStyle name="표준 17 4 3 2 7" xfId="11416"/>
    <cellStyle name="표준 17 4 3 2 7 2" xfId="23657"/>
    <cellStyle name="표준 17 4 3 2 8" xfId="13182"/>
    <cellStyle name="표준 17 4 3 3" xfId="1042"/>
    <cellStyle name="표준 17 4 3 3 2" xfId="1452"/>
    <cellStyle name="표준 17 4 3 3 2 2" xfId="2676"/>
    <cellStyle name="표준 17 4 3 3 2 2 2" xfId="4331"/>
    <cellStyle name="표준 17 4 3 3 2 2 2 2" xfId="11434"/>
    <cellStyle name="표준 17 4 3 3 2 2 2 2 2" xfId="23675"/>
    <cellStyle name="표준 17 4 3 3 2 2 2 3" xfId="16571"/>
    <cellStyle name="표준 17 4 3 3 2 2 3" xfId="6371"/>
    <cellStyle name="표준 17 4 3 3 2 2 3 2" xfId="11435"/>
    <cellStyle name="표준 17 4 3 3 2 2 3 2 2" xfId="23676"/>
    <cellStyle name="표준 17 4 3 3 2 2 3 3" xfId="18611"/>
    <cellStyle name="표준 17 4 3 3 2 2 4" xfId="11433"/>
    <cellStyle name="표준 17 4 3 3 2 2 4 2" xfId="23674"/>
    <cellStyle name="표준 17 4 3 3 2 2 5" xfId="14916"/>
    <cellStyle name="표준 17 4 3 3 2 3" xfId="4330"/>
    <cellStyle name="표준 17 4 3 3 2 3 2" xfId="11436"/>
    <cellStyle name="표준 17 4 3 3 2 3 2 2" xfId="23677"/>
    <cellStyle name="표준 17 4 3 3 2 3 3" xfId="16570"/>
    <cellStyle name="표준 17 4 3 3 2 4" xfId="6370"/>
    <cellStyle name="표준 17 4 3 3 2 4 2" xfId="11437"/>
    <cellStyle name="표준 17 4 3 3 2 4 2 2" xfId="23678"/>
    <cellStyle name="표준 17 4 3 3 2 4 3" xfId="18610"/>
    <cellStyle name="표준 17 4 3 3 2 5" xfId="11432"/>
    <cellStyle name="표준 17 4 3 3 2 5 2" xfId="23673"/>
    <cellStyle name="표준 17 4 3 3 2 6" xfId="13692"/>
    <cellStyle name="표준 17 4 3 3 3" xfId="1860"/>
    <cellStyle name="표준 17 4 3 3 3 2" xfId="4332"/>
    <cellStyle name="표준 17 4 3 3 3 2 2" xfId="11439"/>
    <cellStyle name="표준 17 4 3 3 3 2 2 2" xfId="23680"/>
    <cellStyle name="표준 17 4 3 3 3 2 3" xfId="16572"/>
    <cellStyle name="표준 17 4 3 3 3 3" xfId="6372"/>
    <cellStyle name="표준 17 4 3 3 3 3 2" xfId="11440"/>
    <cellStyle name="표준 17 4 3 3 3 3 2 2" xfId="23681"/>
    <cellStyle name="표준 17 4 3 3 3 3 3" xfId="18612"/>
    <cellStyle name="표준 17 4 3 3 3 4" xfId="11438"/>
    <cellStyle name="표준 17 4 3 3 3 4 2" xfId="23679"/>
    <cellStyle name="표준 17 4 3 3 3 5" xfId="14100"/>
    <cellStyle name="표준 17 4 3 3 4" xfId="2268"/>
    <cellStyle name="표준 17 4 3 3 4 2" xfId="4333"/>
    <cellStyle name="표준 17 4 3 3 4 2 2" xfId="11442"/>
    <cellStyle name="표준 17 4 3 3 4 2 2 2" xfId="23683"/>
    <cellStyle name="표준 17 4 3 3 4 2 3" xfId="16573"/>
    <cellStyle name="표준 17 4 3 3 4 3" xfId="6373"/>
    <cellStyle name="표준 17 4 3 3 4 3 2" xfId="11443"/>
    <cellStyle name="표준 17 4 3 3 4 3 2 2" xfId="23684"/>
    <cellStyle name="표준 17 4 3 3 4 3 3" xfId="18613"/>
    <cellStyle name="표준 17 4 3 3 4 4" xfId="11441"/>
    <cellStyle name="표준 17 4 3 3 4 4 2" xfId="23682"/>
    <cellStyle name="표준 17 4 3 3 4 5" xfId="14508"/>
    <cellStyle name="표준 17 4 3 3 5" xfId="4329"/>
    <cellStyle name="표준 17 4 3 3 5 2" xfId="11444"/>
    <cellStyle name="표준 17 4 3 3 5 2 2" xfId="23685"/>
    <cellStyle name="표준 17 4 3 3 5 3" xfId="16569"/>
    <cellStyle name="표준 17 4 3 3 6" xfId="6369"/>
    <cellStyle name="표준 17 4 3 3 6 2" xfId="11445"/>
    <cellStyle name="표준 17 4 3 3 6 2 2" xfId="23686"/>
    <cellStyle name="표준 17 4 3 3 6 3" xfId="18609"/>
    <cellStyle name="표준 17 4 3 3 7" xfId="11431"/>
    <cellStyle name="표준 17 4 3 3 7 2" xfId="23672"/>
    <cellStyle name="표준 17 4 3 3 8" xfId="13284"/>
    <cellStyle name="표준 17 4 3 4" xfId="1145"/>
    <cellStyle name="표준 17 4 3 4 2" xfId="1554"/>
    <cellStyle name="표준 17 4 3 4 2 2" xfId="2778"/>
    <cellStyle name="표준 17 4 3 4 2 2 2" xfId="4336"/>
    <cellStyle name="표준 17 4 3 4 2 2 2 2" xfId="11449"/>
    <cellStyle name="표준 17 4 3 4 2 2 2 2 2" xfId="23690"/>
    <cellStyle name="표준 17 4 3 4 2 2 2 3" xfId="16576"/>
    <cellStyle name="표준 17 4 3 4 2 2 3" xfId="6376"/>
    <cellStyle name="표준 17 4 3 4 2 2 3 2" xfId="11450"/>
    <cellStyle name="표준 17 4 3 4 2 2 3 2 2" xfId="23691"/>
    <cellStyle name="표준 17 4 3 4 2 2 3 3" xfId="18616"/>
    <cellStyle name="표준 17 4 3 4 2 2 4" xfId="11448"/>
    <cellStyle name="표준 17 4 3 4 2 2 4 2" xfId="23689"/>
    <cellStyle name="표준 17 4 3 4 2 2 5" xfId="15018"/>
    <cellStyle name="표준 17 4 3 4 2 3" xfId="4335"/>
    <cellStyle name="표준 17 4 3 4 2 3 2" xfId="11451"/>
    <cellStyle name="표준 17 4 3 4 2 3 2 2" xfId="23692"/>
    <cellStyle name="표준 17 4 3 4 2 3 3" xfId="16575"/>
    <cellStyle name="표준 17 4 3 4 2 4" xfId="6375"/>
    <cellStyle name="표준 17 4 3 4 2 4 2" xfId="11452"/>
    <cellStyle name="표준 17 4 3 4 2 4 2 2" xfId="23693"/>
    <cellStyle name="표준 17 4 3 4 2 4 3" xfId="18615"/>
    <cellStyle name="표준 17 4 3 4 2 5" xfId="11447"/>
    <cellStyle name="표준 17 4 3 4 2 5 2" xfId="23688"/>
    <cellStyle name="표준 17 4 3 4 2 6" xfId="13794"/>
    <cellStyle name="표준 17 4 3 4 3" xfId="1962"/>
    <cellStyle name="표준 17 4 3 4 3 2" xfId="4337"/>
    <cellStyle name="표준 17 4 3 4 3 2 2" xfId="11454"/>
    <cellStyle name="표준 17 4 3 4 3 2 2 2" xfId="23695"/>
    <cellStyle name="표준 17 4 3 4 3 2 3" xfId="16577"/>
    <cellStyle name="표준 17 4 3 4 3 3" xfId="6377"/>
    <cellStyle name="표준 17 4 3 4 3 3 2" xfId="11455"/>
    <cellStyle name="표준 17 4 3 4 3 3 2 2" xfId="23696"/>
    <cellStyle name="표준 17 4 3 4 3 3 3" xfId="18617"/>
    <cellStyle name="표준 17 4 3 4 3 4" xfId="11453"/>
    <cellStyle name="표준 17 4 3 4 3 4 2" xfId="23694"/>
    <cellStyle name="표준 17 4 3 4 3 5" xfId="14202"/>
    <cellStyle name="표준 17 4 3 4 4" xfId="2370"/>
    <cellStyle name="표준 17 4 3 4 4 2" xfId="4338"/>
    <cellStyle name="표준 17 4 3 4 4 2 2" xfId="11457"/>
    <cellStyle name="표준 17 4 3 4 4 2 2 2" xfId="23698"/>
    <cellStyle name="표준 17 4 3 4 4 2 3" xfId="16578"/>
    <cellStyle name="표준 17 4 3 4 4 3" xfId="6378"/>
    <cellStyle name="표준 17 4 3 4 4 3 2" xfId="11458"/>
    <cellStyle name="표준 17 4 3 4 4 3 2 2" xfId="23699"/>
    <cellStyle name="표준 17 4 3 4 4 3 3" xfId="18618"/>
    <cellStyle name="표준 17 4 3 4 4 4" xfId="11456"/>
    <cellStyle name="표준 17 4 3 4 4 4 2" xfId="23697"/>
    <cellStyle name="표준 17 4 3 4 4 5" xfId="14610"/>
    <cellStyle name="표준 17 4 3 4 5" xfId="4334"/>
    <cellStyle name="표준 17 4 3 4 5 2" xfId="11459"/>
    <cellStyle name="표준 17 4 3 4 5 2 2" xfId="23700"/>
    <cellStyle name="표준 17 4 3 4 5 3" xfId="16574"/>
    <cellStyle name="표준 17 4 3 4 6" xfId="6374"/>
    <cellStyle name="표준 17 4 3 4 6 2" xfId="11460"/>
    <cellStyle name="표준 17 4 3 4 6 2 2" xfId="23701"/>
    <cellStyle name="표준 17 4 3 4 6 3" xfId="18614"/>
    <cellStyle name="표준 17 4 3 4 7" xfId="11446"/>
    <cellStyle name="표준 17 4 3 4 7 2" xfId="23687"/>
    <cellStyle name="표준 17 4 3 4 8" xfId="13386"/>
    <cellStyle name="표준 17 4 3 5" xfId="1248"/>
    <cellStyle name="표준 17 4 3 5 2" xfId="2472"/>
    <cellStyle name="표준 17 4 3 5 2 2" xfId="4340"/>
    <cellStyle name="표준 17 4 3 5 2 2 2" xfId="11463"/>
    <cellStyle name="표준 17 4 3 5 2 2 2 2" xfId="23704"/>
    <cellStyle name="표준 17 4 3 5 2 2 3" xfId="16580"/>
    <cellStyle name="표준 17 4 3 5 2 3" xfId="6380"/>
    <cellStyle name="표준 17 4 3 5 2 3 2" xfId="11464"/>
    <cellStyle name="표준 17 4 3 5 2 3 2 2" xfId="23705"/>
    <cellStyle name="표준 17 4 3 5 2 3 3" xfId="18620"/>
    <cellStyle name="표준 17 4 3 5 2 4" xfId="11462"/>
    <cellStyle name="표준 17 4 3 5 2 4 2" xfId="23703"/>
    <cellStyle name="표준 17 4 3 5 2 5" xfId="14712"/>
    <cellStyle name="표준 17 4 3 5 3" xfId="4339"/>
    <cellStyle name="표준 17 4 3 5 3 2" xfId="11465"/>
    <cellStyle name="표준 17 4 3 5 3 2 2" xfId="23706"/>
    <cellStyle name="표준 17 4 3 5 3 3" xfId="16579"/>
    <cellStyle name="표준 17 4 3 5 4" xfId="6379"/>
    <cellStyle name="표준 17 4 3 5 4 2" xfId="11466"/>
    <cellStyle name="표준 17 4 3 5 4 2 2" xfId="23707"/>
    <cellStyle name="표준 17 4 3 5 4 3" xfId="18619"/>
    <cellStyle name="표준 17 4 3 5 5" xfId="11461"/>
    <cellStyle name="표준 17 4 3 5 5 2" xfId="23702"/>
    <cellStyle name="표준 17 4 3 5 6" xfId="13488"/>
    <cellStyle name="표준 17 4 3 6" xfId="1656"/>
    <cellStyle name="표준 17 4 3 6 2" xfId="4341"/>
    <cellStyle name="표준 17 4 3 6 2 2" xfId="11468"/>
    <cellStyle name="표준 17 4 3 6 2 2 2" xfId="23709"/>
    <cellStyle name="표준 17 4 3 6 2 3" xfId="16581"/>
    <cellStyle name="표준 17 4 3 6 3" xfId="6381"/>
    <cellStyle name="표준 17 4 3 6 3 2" xfId="11469"/>
    <cellStyle name="표준 17 4 3 6 3 2 2" xfId="23710"/>
    <cellStyle name="표준 17 4 3 6 3 3" xfId="18621"/>
    <cellStyle name="표준 17 4 3 6 4" xfId="11467"/>
    <cellStyle name="표준 17 4 3 6 4 2" xfId="23708"/>
    <cellStyle name="표준 17 4 3 6 5" xfId="13896"/>
    <cellStyle name="표준 17 4 3 7" xfId="2064"/>
    <cellStyle name="표준 17 4 3 7 2" xfId="4342"/>
    <cellStyle name="표준 17 4 3 7 2 2" xfId="11471"/>
    <cellStyle name="표준 17 4 3 7 2 2 2" xfId="23712"/>
    <cellStyle name="표준 17 4 3 7 2 3" xfId="16582"/>
    <cellStyle name="표준 17 4 3 7 3" xfId="6382"/>
    <cellStyle name="표준 17 4 3 7 3 2" xfId="11472"/>
    <cellStyle name="표준 17 4 3 7 3 2 2" xfId="23713"/>
    <cellStyle name="표준 17 4 3 7 3 3" xfId="18622"/>
    <cellStyle name="표준 17 4 3 7 4" xfId="11470"/>
    <cellStyle name="표준 17 4 3 7 4 2" xfId="23711"/>
    <cellStyle name="표준 17 4 3 7 5" xfId="14304"/>
    <cellStyle name="표준 17 4 3 8" xfId="4323"/>
    <cellStyle name="표준 17 4 3 8 2" xfId="11473"/>
    <cellStyle name="표준 17 4 3 8 2 2" xfId="23714"/>
    <cellStyle name="표준 17 4 3 8 3" xfId="16563"/>
    <cellStyle name="표준 17 4 3 9" xfId="6363"/>
    <cellStyle name="표준 17 4 3 9 2" xfId="11474"/>
    <cellStyle name="표준 17 4 3 9 2 2" xfId="23715"/>
    <cellStyle name="표준 17 4 3 9 3" xfId="18603"/>
    <cellStyle name="표준 17 4 4" xfId="890"/>
    <cellStyle name="표준 17 4 4 2" xfId="1300"/>
    <cellStyle name="표준 17 4 4 2 2" xfId="2524"/>
    <cellStyle name="표준 17 4 4 2 2 2" xfId="4345"/>
    <cellStyle name="표준 17 4 4 2 2 2 2" xfId="11478"/>
    <cellStyle name="표준 17 4 4 2 2 2 2 2" xfId="23719"/>
    <cellStyle name="표준 17 4 4 2 2 2 3" xfId="16585"/>
    <cellStyle name="표준 17 4 4 2 2 3" xfId="6385"/>
    <cellStyle name="표준 17 4 4 2 2 3 2" xfId="11479"/>
    <cellStyle name="표준 17 4 4 2 2 3 2 2" xfId="23720"/>
    <cellStyle name="표준 17 4 4 2 2 3 3" xfId="18625"/>
    <cellStyle name="표준 17 4 4 2 2 4" xfId="11477"/>
    <cellStyle name="표준 17 4 4 2 2 4 2" xfId="23718"/>
    <cellStyle name="표준 17 4 4 2 2 5" xfId="14764"/>
    <cellStyle name="표준 17 4 4 2 3" xfId="4344"/>
    <cellStyle name="표준 17 4 4 2 3 2" xfId="11480"/>
    <cellStyle name="표준 17 4 4 2 3 2 2" xfId="23721"/>
    <cellStyle name="표준 17 4 4 2 3 3" xfId="16584"/>
    <cellStyle name="표준 17 4 4 2 4" xfId="6384"/>
    <cellStyle name="표준 17 4 4 2 4 2" xfId="11481"/>
    <cellStyle name="표준 17 4 4 2 4 2 2" xfId="23722"/>
    <cellStyle name="표준 17 4 4 2 4 3" xfId="18624"/>
    <cellStyle name="표준 17 4 4 2 5" xfId="11476"/>
    <cellStyle name="표준 17 4 4 2 5 2" xfId="23717"/>
    <cellStyle name="표준 17 4 4 2 6" xfId="13540"/>
    <cellStyle name="표준 17 4 4 3" xfId="1708"/>
    <cellStyle name="표준 17 4 4 3 2" xfId="4346"/>
    <cellStyle name="표준 17 4 4 3 2 2" xfId="11483"/>
    <cellStyle name="표준 17 4 4 3 2 2 2" xfId="23724"/>
    <cellStyle name="표준 17 4 4 3 2 3" xfId="16586"/>
    <cellStyle name="표준 17 4 4 3 3" xfId="6386"/>
    <cellStyle name="표준 17 4 4 3 3 2" xfId="11484"/>
    <cellStyle name="표준 17 4 4 3 3 2 2" xfId="23725"/>
    <cellStyle name="표준 17 4 4 3 3 3" xfId="18626"/>
    <cellStyle name="표준 17 4 4 3 4" xfId="11482"/>
    <cellStyle name="표준 17 4 4 3 4 2" xfId="23723"/>
    <cellStyle name="표준 17 4 4 3 5" xfId="13948"/>
    <cellStyle name="표준 17 4 4 4" xfId="2116"/>
    <cellStyle name="표준 17 4 4 4 2" xfId="4347"/>
    <cellStyle name="표준 17 4 4 4 2 2" xfId="11486"/>
    <cellStyle name="표준 17 4 4 4 2 2 2" xfId="23727"/>
    <cellStyle name="표준 17 4 4 4 2 3" xfId="16587"/>
    <cellStyle name="표준 17 4 4 4 3" xfId="6387"/>
    <cellStyle name="표준 17 4 4 4 3 2" xfId="11487"/>
    <cellStyle name="표준 17 4 4 4 3 2 2" xfId="23728"/>
    <cellStyle name="표준 17 4 4 4 3 3" xfId="18627"/>
    <cellStyle name="표준 17 4 4 4 4" xfId="11485"/>
    <cellStyle name="표준 17 4 4 4 4 2" xfId="23726"/>
    <cellStyle name="표준 17 4 4 4 5" xfId="14356"/>
    <cellStyle name="표준 17 4 4 5" xfId="4343"/>
    <cellStyle name="표준 17 4 4 5 2" xfId="11488"/>
    <cellStyle name="표준 17 4 4 5 2 2" xfId="23729"/>
    <cellStyle name="표준 17 4 4 5 3" xfId="16583"/>
    <cellStyle name="표준 17 4 4 6" xfId="6383"/>
    <cellStyle name="표준 17 4 4 6 2" xfId="11489"/>
    <cellStyle name="표준 17 4 4 6 2 2" xfId="23730"/>
    <cellStyle name="표준 17 4 4 6 3" xfId="18623"/>
    <cellStyle name="표준 17 4 4 7" xfId="11475"/>
    <cellStyle name="표준 17 4 4 7 2" xfId="23716"/>
    <cellStyle name="표준 17 4 4 8" xfId="13132"/>
    <cellStyle name="표준 17 4 5" xfId="992"/>
    <cellStyle name="표준 17 4 5 2" xfId="1402"/>
    <cellStyle name="표준 17 4 5 2 2" xfId="2626"/>
    <cellStyle name="표준 17 4 5 2 2 2" xfId="4350"/>
    <cellStyle name="표준 17 4 5 2 2 2 2" xfId="11493"/>
    <cellStyle name="표준 17 4 5 2 2 2 2 2" xfId="23734"/>
    <cellStyle name="표준 17 4 5 2 2 2 3" xfId="16590"/>
    <cellStyle name="표준 17 4 5 2 2 3" xfId="6390"/>
    <cellStyle name="표준 17 4 5 2 2 3 2" xfId="11494"/>
    <cellStyle name="표준 17 4 5 2 2 3 2 2" xfId="23735"/>
    <cellStyle name="표준 17 4 5 2 2 3 3" xfId="18630"/>
    <cellStyle name="표준 17 4 5 2 2 4" xfId="11492"/>
    <cellStyle name="표준 17 4 5 2 2 4 2" xfId="23733"/>
    <cellStyle name="표준 17 4 5 2 2 5" xfId="14866"/>
    <cellStyle name="표준 17 4 5 2 3" xfId="4349"/>
    <cellStyle name="표준 17 4 5 2 3 2" xfId="11495"/>
    <cellStyle name="표준 17 4 5 2 3 2 2" xfId="23736"/>
    <cellStyle name="표준 17 4 5 2 3 3" xfId="16589"/>
    <cellStyle name="표준 17 4 5 2 4" xfId="6389"/>
    <cellStyle name="표준 17 4 5 2 4 2" xfId="11496"/>
    <cellStyle name="표준 17 4 5 2 4 2 2" xfId="23737"/>
    <cellStyle name="표준 17 4 5 2 4 3" xfId="18629"/>
    <cellStyle name="표준 17 4 5 2 5" xfId="11491"/>
    <cellStyle name="표준 17 4 5 2 5 2" xfId="23732"/>
    <cellStyle name="표준 17 4 5 2 6" xfId="13642"/>
    <cellStyle name="표준 17 4 5 3" xfId="1810"/>
    <cellStyle name="표준 17 4 5 3 2" xfId="4351"/>
    <cellStyle name="표준 17 4 5 3 2 2" xfId="11498"/>
    <cellStyle name="표준 17 4 5 3 2 2 2" xfId="23739"/>
    <cellStyle name="표준 17 4 5 3 2 3" xfId="16591"/>
    <cellStyle name="표준 17 4 5 3 3" xfId="6391"/>
    <cellStyle name="표준 17 4 5 3 3 2" xfId="11499"/>
    <cellStyle name="표준 17 4 5 3 3 2 2" xfId="23740"/>
    <cellStyle name="표준 17 4 5 3 3 3" xfId="18631"/>
    <cellStyle name="표준 17 4 5 3 4" xfId="11497"/>
    <cellStyle name="표준 17 4 5 3 4 2" xfId="23738"/>
    <cellStyle name="표준 17 4 5 3 5" xfId="14050"/>
    <cellStyle name="표준 17 4 5 4" xfId="2218"/>
    <cellStyle name="표준 17 4 5 4 2" xfId="4352"/>
    <cellStyle name="표준 17 4 5 4 2 2" xfId="11501"/>
    <cellStyle name="표준 17 4 5 4 2 2 2" xfId="23742"/>
    <cellStyle name="표준 17 4 5 4 2 3" xfId="16592"/>
    <cellStyle name="표준 17 4 5 4 3" xfId="6392"/>
    <cellStyle name="표준 17 4 5 4 3 2" xfId="11502"/>
    <cellStyle name="표준 17 4 5 4 3 2 2" xfId="23743"/>
    <cellStyle name="표준 17 4 5 4 3 3" xfId="18632"/>
    <cellStyle name="표준 17 4 5 4 4" xfId="11500"/>
    <cellStyle name="표준 17 4 5 4 4 2" xfId="23741"/>
    <cellStyle name="표준 17 4 5 4 5" xfId="14458"/>
    <cellStyle name="표준 17 4 5 5" xfId="4348"/>
    <cellStyle name="표준 17 4 5 5 2" xfId="11503"/>
    <cellStyle name="표준 17 4 5 5 2 2" xfId="23744"/>
    <cellStyle name="표준 17 4 5 5 3" xfId="16588"/>
    <cellStyle name="표준 17 4 5 6" xfId="6388"/>
    <cellStyle name="표준 17 4 5 6 2" xfId="11504"/>
    <cellStyle name="표준 17 4 5 6 2 2" xfId="23745"/>
    <cellStyle name="표준 17 4 5 6 3" xfId="18628"/>
    <cellStyle name="표준 17 4 5 7" xfId="11490"/>
    <cellStyle name="표준 17 4 5 7 2" xfId="23731"/>
    <cellStyle name="표준 17 4 5 8" xfId="13234"/>
    <cellStyle name="표준 17 4 6" xfId="1095"/>
    <cellStyle name="표준 17 4 6 2" xfId="1504"/>
    <cellStyle name="표준 17 4 6 2 2" xfId="2728"/>
    <cellStyle name="표준 17 4 6 2 2 2" xfId="4355"/>
    <cellStyle name="표준 17 4 6 2 2 2 2" xfId="11508"/>
    <cellStyle name="표준 17 4 6 2 2 2 2 2" xfId="23749"/>
    <cellStyle name="표준 17 4 6 2 2 2 3" xfId="16595"/>
    <cellStyle name="표준 17 4 6 2 2 3" xfId="6395"/>
    <cellStyle name="표준 17 4 6 2 2 3 2" xfId="11509"/>
    <cellStyle name="표준 17 4 6 2 2 3 2 2" xfId="23750"/>
    <cellStyle name="표준 17 4 6 2 2 3 3" xfId="18635"/>
    <cellStyle name="표준 17 4 6 2 2 4" xfId="11507"/>
    <cellStyle name="표준 17 4 6 2 2 4 2" xfId="23748"/>
    <cellStyle name="표준 17 4 6 2 2 5" xfId="14968"/>
    <cellStyle name="표준 17 4 6 2 3" xfId="4354"/>
    <cellStyle name="표준 17 4 6 2 3 2" xfId="11510"/>
    <cellStyle name="표준 17 4 6 2 3 2 2" xfId="23751"/>
    <cellStyle name="표준 17 4 6 2 3 3" xfId="16594"/>
    <cellStyle name="표준 17 4 6 2 4" xfId="6394"/>
    <cellStyle name="표준 17 4 6 2 4 2" xfId="11511"/>
    <cellStyle name="표준 17 4 6 2 4 2 2" xfId="23752"/>
    <cellStyle name="표준 17 4 6 2 4 3" xfId="18634"/>
    <cellStyle name="표준 17 4 6 2 5" xfId="11506"/>
    <cellStyle name="표준 17 4 6 2 5 2" xfId="23747"/>
    <cellStyle name="표준 17 4 6 2 6" xfId="13744"/>
    <cellStyle name="표준 17 4 6 3" xfId="1912"/>
    <cellStyle name="표준 17 4 6 3 2" xfId="4356"/>
    <cellStyle name="표준 17 4 6 3 2 2" xfId="11513"/>
    <cellStyle name="표준 17 4 6 3 2 2 2" xfId="23754"/>
    <cellStyle name="표준 17 4 6 3 2 3" xfId="16596"/>
    <cellStyle name="표준 17 4 6 3 3" xfId="6396"/>
    <cellStyle name="표준 17 4 6 3 3 2" xfId="11514"/>
    <cellStyle name="표준 17 4 6 3 3 2 2" xfId="23755"/>
    <cellStyle name="표준 17 4 6 3 3 3" xfId="18636"/>
    <cellStyle name="표준 17 4 6 3 4" xfId="11512"/>
    <cellStyle name="표준 17 4 6 3 4 2" xfId="23753"/>
    <cellStyle name="표준 17 4 6 3 5" xfId="14152"/>
    <cellStyle name="표준 17 4 6 4" xfId="2320"/>
    <cellStyle name="표준 17 4 6 4 2" xfId="4357"/>
    <cellStyle name="표준 17 4 6 4 2 2" xfId="11516"/>
    <cellStyle name="표준 17 4 6 4 2 2 2" xfId="23757"/>
    <cellStyle name="표준 17 4 6 4 2 3" xfId="16597"/>
    <cellStyle name="표준 17 4 6 4 3" xfId="6397"/>
    <cellStyle name="표준 17 4 6 4 3 2" xfId="11517"/>
    <cellStyle name="표준 17 4 6 4 3 2 2" xfId="23758"/>
    <cellStyle name="표준 17 4 6 4 3 3" xfId="18637"/>
    <cellStyle name="표준 17 4 6 4 4" xfId="11515"/>
    <cellStyle name="표준 17 4 6 4 4 2" xfId="23756"/>
    <cellStyle name="표준 17 4 6 4 5" xfId="14560"/>
    <cellStyle name="표준 17 4 6 5" xfId="4353"/>
    <cellStyle name="표준 17 4 6 5 2" xfId="11518"/>
    <cellStyle name="표준 17 4 6 5 2 2" xfId="23759"/>
    <cellStyle name="표준 17 4 6 5 3" xfId="16593"/>
    <cellStyle name="표준 17 4 6 6" xfId="6393"/>
    <cellStyle name="표준 17 4 6 6 2" xfId="11519"/>
    <cellStyle name="표준 17 4 6 6 2 2" xfId="23760"/>
    <cellStyle name="표준 17 4 6 6 3" xfId="18633"/>
    <cellStyle name="표준 17 4 6 7" xfId="11505"/>
    <cellStyle name="표준 17 4 6 7 2" xfId="23746"/>
    <cellStyle name="표준 17 4 6 8" xfId="13336"/>
    <cellStyle name="표준 17 4 7" xfId="1198"/>
    <cellStyle name="표준 17 4 7 2" xfId="2422"/>
    <cellStyle name="표준 17 4 7 2 2" xfId="4359"/>
    <cellStyle name="표준 17 4 7 2 2 2" xfId="11522"/>
    <cellStyle name="표준 17 4 7 2 2 2 2" xfId="23763"/>
    <cellStyle name="표준 17 4 7 2 2 3" xfId="16599"/>
    <cellStyle name="표준 17 4 7 2 3" xfId="6399"/>
    <cellStyle name="표준 17 4 7 2 3 2" xfId="11523"/>
    <cellStyle name="표준 17 4 7 2 3 2 2" xfId="23764"/>
    <cellStyle name="표준 17 4 7 2 3 3" xfId="18639"/>
    <cellStyle name="표준 17 4 7 2 4" xfId="11521"/>
    <cellStyle name="표준 17 4 7 2 4 2" xfId="23762"/>
    <cellStyle name="표준 17 4 7 2 5" xfId="14662"/>
    <cellStyle name="표준 17 4 7 3" xfId="4358"/>
    <cellStyle name="표준 17 4 7 3 2" xfId="11524"/>
    <cellStyle name="표준 17 4 7 3 2 2" xfId="23765"/>
    <cellStyle name="표준 17 4 7 3 3" xfId="16598"/>
    <cellStyle name="표준 17 4 7 4" xfId="6398"/>
    <cellStyle name="표준 17 4 7 4 2" xfId="11525"/>
    <cellStyle name="표준 17 4 7 4 2 2" xfId="23766"/>
    <cellStyle name="표준 17 4 7 4 3" xfId="18638"/>
    <cellStyle name="표준 17 4 7 5" xfId="11520"/>
    <cellStyle name="표준 17 4 7 5 2" xfId="23761"/>
    <cellStyle name="표준 17 4 7 6" xfId="13438"/>
    <cellStyle name="표준 17 4 8" xfId="1606"/>
    <cellStyle name="표준 17 4 8 2" xfId="4360"/>
    <cellStyle name="표준 17 4 8 2 2" xfId="11527"/>
    <cellStyle name="표준 17 4 8 2 2 2" xfId="23768"/>
    <cellStyle name="표준 17 4 8 2 3" xfId="16600"/>
    <cellStyle name="표준 17 4 8 3" xfId="6400"/>
    <cellStyle name="표준 17 4 8 3 2" xfId="11528"/>
    <cellStyle name="표준 17 4 8 3 2 2" xfId="23769"/>
    <cellStyle name="표준 17 4 8 3 3" xfId="18640"/>
    <cellStyle name="표준 17 4 8 4" xfId="11526"/>
    <cellStyle name="표준 17 4 8 4 2" xfId="23767"/>
    <cellStyle name="표준 17 4 8 5" xfId="13846"/>
    <cellStyle name="표준 17 4 9" xfId="2014"/>
    <cellStyle name="표준 17 4 9 2" xfId="4361"/>
    <cellStyle name="표준 17 4 9 2 2" xfId="11530"/>
    <cellStyle name="표준 17 4 9 2 2 2" xfId="23771"/>
    <cellStyle name="표준 17 4 9 2 3" xfId="16601"/>
    <cellStyle name="표준 17 4 9 3" xfId="6401"/>
    <cellStyle name="표준 17 4 9 3 2" xfId="11531"/>
    <cellStyle name="표준 17 4 9 3 2 2" xfId="23772"/>
    <cellStyle name="표준 17 4 9 3 3" xfId="18641"/>
    <cellStyle name="표준 17 4 9 4" xfId="11529"/>
    <cellStyle name="표준 17 4 9 4 2" xfId="23770"/>
    <cellStyle name="표준 17 4 9 5" xfId="14254"/>
    <cellStyle name="표준 17 5" xfId="801"/>
    <cellStyle name="표준 17 5 10" xfId="6402"/>
    <cellStyle name="표준 17 5 10 2" xfId="11533"/>
    <cellStyle name="표준 17 5 10 2 2" xfId="23774"/>
    <cellStyle name="표준 17 5 10 3" xfId="18642"/>
    <cellStyle name="표준 17 5 11" xfId="11532"/>
    <cellStyle name="표준 17 5 11 2" xfId="23773"/>
    <cellStyle name="표준 17 5 12" xfId="13043"/>
    <cellStyle name="표준 17 5 2" xfId="851"/>
    <cellStyle name="표준 17 5 2 10" xfId="11534"/>
    <cellStyle name="표준 17 5 2 10 2" xfId="23775"/>
    <cellStyle name="표준 17 5 2 11" xfId="13093"/>
    <cellStyle name="표준 17 5 2 2" xfId="953"/>
    <cellStyle name="표준 17 5 2 2 2" xfId="1363"/>
    <cellStyle name="표준 17 5 2 2 2 2" xfId="2587"/>
    <cellStyle name="표준 17 5 2 2 2 2 2" xfId="4366"/>
    <cellStyle name="표준 17 5 2 2 2 2 2 2" xfId="11538"/>
    <cellStyle name="표준 17 5 2 2 2 2 2 2 2" xfId="23779"/>
    <cellStyle name="표준 17 5 2 2 2 2 2 3" xfId="16606"/>
    <cellStyle name="표준 17 5 2 2 2 2 3" xfId="6406"/>
    <cellStyle name="표준 17 5 2 2 2 2 3 2" xfId="11539"/>
    <cellStyle name="표준 17 5 2 2 2 2 3 2 2" xfId="23780"/>
    <cellStyle name="표준 17 5 2 2 2 2 3 3" xfId="18646"/>
    <cellStyle name="표준 17 5 2 2 2 2 4" xfId="11537"/>
    <cellStyle name="표준 17 5 2 2 2 2 4 2" xfId="23778"/>
    <cellStyle name="표준 17 5 2 2 2 2 5" xfId="14827"/>
    <cellStyle name="표준 17 5 2 2 2 3" xfId="4365"/>
    <cellStyle name="표준 17 5 2 2 2 3 2" xfId="11540"/>
    <cellStyle name="표준 17 5 2 2 2 3 2 2" xfId="23781"/>
    <cellStyle name="표준 17 5 2 2 2 3 3" xfId="16605"/>
    <cellStyle name="표준 17 5 2 2 2 4" xfId="6405"/>
    <cellStyle name="표준 17 5 2 2 2 4 2" xfId="11541"/>
    <cellStyle name="표준 17 5 2 2 2 4 2 2" xfId="23782"/>
    <cellStyle name="표준 17 5 2 2 2 4 3" xfId="18645"/>
    <cellStyle name="표준 17 5 2 2 2 5" xfId="11536"/>
    <cellStyle name="표준 17 5 2 2 2 5 2" xfId="23777"/>
    <cellStyle name="표준 17 5 2 2 2 6" xfId="13603"/>
    <cellStyle name="표준 17 5 2 2 3" xfId="1771"/>
    <cellStyle name="표준 17 5 2 2 3 2" xfId="4367"/>
    <cellStyle name="표준 17 5 2 2 3 2 2" xfId="11543"/>
    <cellStyle name="표준 17 5 2 2 3 2 2 2" xfId="23784"/>
    <cellStyle name="표준 17 5 2 2 3 2 3" xfId="16607"/>
    <cellStyle name="표준 17 5 2 2 3 3" xfId="6407"/>
    <cellStyle name="표준 17 5 2 2 3 3 2" xfId="11544"/>
    <cellStyle name="표준 17 5 2 2 3 3 2 2" xfId="23785"/>
    <cellStyle name="표준 17 5 2 2 3 3 3" xfId="18647"/>
    <cellStyle name="표준 17 5 2 2 3 4" xfId="11542"/>
    <cellStyle name="표준 17 5 2 2 3 4 2" xfId="23783"/>
    <cellStyle name="표준 17 5 2 2 3 5" xfId="14011"/>
    <cellStyle name="표준 17 5 2 2 4" xfId="2179"/>
    <cellStyle name="표준 17 5 2 2 4 2" xfId="4368"/>
    <cellStyle name="표준 17 5 2 2 4 2 2" xfId="11546"/>
    <cellStyle name="표준 17 5 2 2 4 2 2 2" xfId="23787"/>
    <cellStyle name="표준 17 5 2 2 4 2 3" xfId="16608"/>
    <cellStyle name="표준 17 5 2 2 4 3" xfId="6408"/>
    <cellStyle name="표준 17 5 2 2 4 3 2" xfId="11547"/>
    <cellStyle name="표준 17 5 2 2 4 3 2 2" xfId="23788"/>
    <cellStyle name="표준 17 5 2 2 4 3 3" xfId="18648"/>
    <cellStyle name="표준 17 5 2 2 4 4" xfId="11545"/>
    <cellStyle name="표준 17 5 2 2 4 4 2" xfId="23786"/>
    <cellStyle name="표준 17 5 2 2 4 5" xfId="14419"/>
    <cellStyle name="표준 17 5 2 2 5" xfId="4364"/>
    <cellStyle name="표준 17 5 2 2 5 2" xfId="11548"/>
    <cellStyle name="표준 17 5 2 2 5 2 2" xfId="23789"/>
    <cellStyle name="표준 17 5 2 2 5 3" xfId="16604"/>
    <cellStyle name="표준 17 5 2 2 6" xfId="6404"/>
    <cellStyle name="표준 17 5 2 2 6 2" xfId="11549"/>
    <cellStyle name="표준 17 5 2 2 6 2 2" xfId="23790"/>
    <cellStyle name="표준 17 5 2 2 6 3" xfId="18644"/>
    <cellStyle name="표준 17 5 2 2 7" xfId="11535"/>
    <cellStyle name="표준 17 5 2 2 7 2" xfId="23776"/>
    <cellStyle name="표준 17 5 2 2 8" xfId="13195"/>
    <cellStyle name="표준 17 5 2 3" xfId="1055"/>
    <cellStyle name="표준 17 5 2 3 2" xfId="1465"/>
    <cellStyle name="표준 17 5 2 3 2 2" xfId="2689"/>
    <cellStyle name="표준 17 5 2 3 2 2 2" xfId="4371"/>
    <cellStyle name="표준 17 5 2 3 2 2 2 2" xfId="11553"/>
    <cellStyle name="표준 17 5 2 3 2 2 2 2 2" xfId="23794"/>
    <cellStyle name="표준 17 5 2 3 2 2 2 3" xfId="16611"/>
    <cellStyle name="표준 17 5 2 3 2 2 3" xfId="6411"/>
    <cellStyle name="표준 17 5 2 3 2 2 3 2" xfId="11554"/>
    <cellStyle name="표준 17 5 2 3 2 2 3 2 2" xfId="23795"/>
    <cellStyle name="표준 17 5 2 3 2 2 3 3" xfId="18651"/>
    <cellStyle name="표준 17 5 2 3 2 2 4" xfId="11552"/>
    <cellStyle name="표준 17 5 2 3 2 2 4 2" xfId="23793"/>
    <cellStyle name="표준 17 5 2 3 2 2 5" xfId="14929"/>
    <cellStyle name="표준 17 5 2 3 2 3" xfId="4370"/>
    <cellStyle name="표준 17 5 2 3 2 3 2" xfId="11555"/>
    <cellStyle name="표준 17 5 2 3 2 3 2 2" xfId="23796"/>
    <cellStyle name="표준 17 5 2 3 2 3 3" xfId="16610"/>
    <cellStyle name="표준 17 5 2 3 2 4" xfId="6410"/>
    <cellStyle name="표준 17 5 2 3 2 4 2" xfId="11556"/>
    <cellStyle name="표준 17 5 2 3 2 4 2 2" xfId="23797"/>
    <cellStyle name="표준 17 5 2 3 2 4 3" xfId="18650"/>
    <cellStyle name="표준 17 5 2 3 2 5" xfId="11551"/>
    <cellStyle name="표준 17 5 2 3 2 5 2" xfId="23792"/>
    <cellStyle name="표준 17 5 2 3 2 6" xfId="13705"/>
    <cellStyle name="표준 17 5 2 3 3" xfId="1873"/>
    <cellStyle name="표준 17 5 2 3 3 2" xfId="4372"/>
    <cellStyle name="표준 17 5 2 3 3 2 2" xfId="11558"/>
    <cellStyle name="표준 17 5 2 3 3 2 2 2" xfId="23799"/>
    <cellStyle name="표준 17 5 2 3 3 2 3" xfId="16612"/>
    <cellStyle name="표준 17 5 2 3 3 3" xfId="6412"/>
    <cellStyle name="표준 17 5 2 3 3 3 2" xfId="11559"/>
    <cellStyle name="표준 17 5 2 3 3 3 2 2" xfId="23800"/>
    <cellStyle name="표준 17 5 2 3 3 3 3" xfId="18652"/>
    <cellStyle name="표준 17 5 2 3 3 4" xfId="11557"/>
    <cellStyle name="표준 17 5 2 3 3 4 2" xfId="23798"/>
    <cellStyle name="표준 17 5 2 3 3 5" xfId="14113"/>
    <cellStyle name="표준 17 5 2 3 4" xfId="2281"/>
    <cellStyle name="표준 17 5 2 3 4 2" xfId="4373"/>
    <cellStyle name="표준 17 5 2 3 4 2 2" xfId="11561"/>
    <cellStyle name="표준 17 5 2 3 4 2 2 2" xfId="23802"/>
    <cellStyle name="표준 17 5 2 3 4 2 3" xfId="16613"/>
    <cellStyle name="표준 17 5 2 3 4 3" xfId="6413"/>
    <cellStyle name="표준 17 5 2 3 4 3 2" xfId="11562"/>
    <cellStyle name="표준 17 5 2 3 4 3 2 2" xfId="23803"/>
    <cellStyle name="표준 17 5 2 3 4 3 3" xfId="18653"/>
    <cellStyle name="표준 17 5 2 3 4 4" xfId="11560"/>
    <cellStyle name="표준 17 5 2 3 4 4 2" xfId="23801"/>
    <cellStyle name="표준 17 5 2 3 4 5" xfId="14521"/>
    <cellStyle name="표준 17 5 2 3 5" xfId="4369"/>
    <cellStyle name="표준 17 5 2 3 5 2" xfId="11563"/>
    <cellStyle name="표준 17 5 2 3 5 2 2" xfId="23804"/>
    <cellStyle name="표준 17 5 2 3 5 3" xfId="16609"/>
    <cellStyle name="표준 17 5 2 3 6" xfId="6409"/>
    <cellStyle name="표준 17 5 2 3 6 2" xfId="11564"/>
    <cellStyle name="표준 17 5 2 3 6 2 2" xfId="23805"/>
    <cellStyle name="표준 17 5 2 3 6 3" xfId="18649"/>
    <cellStyle name="표준 17 5 2 3 7" xfId="11550"/>
    <cellStyle name="표준 17 5 2 3 7 2" xfId="23791"/>
    <cellStyle name="표준 17 5 2 3 8" xfId="13297"/>
    <cellStyle name="표준 17 5 2 4" xfId="1158"/>
    <cellStyle name="표준 17 5 2 4 2" xfId="1567"/>
    <cellStyle name="표준 17 5 2 4 2 2" xfId="2791"/>
    <cellStyle name="표준 17 5 2 4 2 2 2" xfId="4376"/>
    <cellStyle name="표준 17 5 2 4 2 2 2 2" xfId="11568"/>
    <cellStyle name="표준 17 5 2 4 2 2 2 2 2" xfId="23809"/>
    <cellStyle name="표준 17 5 2 4 2 2 2 3" xfId="16616"/>
    <cellStyle name="표준 17 5 2 4 2 2 3" xfId="6416"/>
    <cellStyle name="표준 17 5 2 4 2 2 3 2" xfId="11569"/>
    <cellStyle name="표준 17 5 2 4 2 2 3 2 2" xfId="23810"/>
    <cellStyle name="표준 17 5 2 4 2 2 3 3" xfId="18656"/>
    <cellStyle name="표준 17 5 2 4 2 2 4" xfId="11567"/>
    <cellStyle name="표준 17 5 2 4 2 2 4 2" xfId="23808"/>
    <cellStyle name="표준 17 5 2 4 2 2 5" xfId="15031"/>
    <cellStyle name="표준 17 5 2 4 2 3" xfId="4375"/>
    <cellStyle name="표준 17 5 2 4 2 3 2" xfId="11570"/>
    <cellStyle name="표준 17 5 2 4 2 3 2 2" xfId="23811"/>
    <cellStyle name="표준 17 5 2 4 2 3 3" xfId="16615"/>
    <cellStyle name="표준 17 5 2 4 2 4" xfId="6415"/>
    <cellStyle name="표준 17 5 2 4 2 4 2" xfId="11571"/>
    <cellStyle name="표준 17 5 2 4 2 4 2 2" xfId="23812"/>
    <cellStyle name="표준 17 5 2 4 2 4 3" xfId="18655"/>
    <cellStyle name="표준 17 5 2 4 2 5" xfId="11566"/>
    <cellStyle name="표준 17 5 2 4 2 5 2" xfId="23807"/>
    <cellStyle name="표준 17 5 2 4 2 6" xfId="13807"/>
    <cellStyle name="표준 17 5 2 4 3" xfId="1975"/>
    <cellStyle name="표준 17 5 2 4 3 2" xfId="4377"/>
    <cellStyle name="표준 17 5 2 4 3 2 2" xfId="11573"/>
    <cellStyle name="표준 17 5 2 4 3 2 2 2" xfId="23814"/>
    <cellStyle name="표준 17 5 2 4 3 2 3" xfId="16617"/>
    <cellStyle name="표준 17 5 2 4 3 3" xfId="6417"/>
    <cellStyle name="표준 17 5 2 4 3 3 2" xfId="11574"/>
    <cellStyle name="표준 17 5 2 4 3 3 2 2" xfId="23815"/>
    <cellStyle name="표준 17 5 2 4 3 3 3" xfId="18657"/>
    <cellStyle name="표준 17 5 2 4 3 4" xfId="11572"/>
    <cellStyle name="표준 17 5 2 4 3 4 2" xfId="23813"/>
    <cellStyle name="표준 17 5 2 4 3 5" xfId="14215"/>
    <cellStyle name="표준 17 5 2 4 4" xfId="2383"/>
    <cellStyle name="표준 17 5 2 4 4 2" xfId="4378"/>
    <cellStyle name="표준 17 5 2 4 4 2 2" xfId="11576"/>
    <cellStyle name="표준 17 5 2 4 4 2 2 2" xfId="23817"/>
    <cellStyle name="표준 17 5 2 4 4 2 3" xfId="16618"/>
    <cellStyle name="표준 17 5 2 4 4 3" xfId="6418"/>
    <cellStyle name="표준 17 5 2 4 4 3 2" xfId="11577"/>
    <cellStyle name="표준 17 5 2 4 4 3 2 2" xfId="23818"/>
    <cellStyle name="표준 17 5 2 4 4 3 3" xfId="18658"/>
    <cellStyle name="표준 17 5 2 4 4 4" xfId="11575"/>
    <cellStyle name="표준 17 5 2 4 4 4 2" xfId="23816"/>
    <cellStyle name="표준 17 5 2 4 4 5" xfId="14623"/>
    <cellStyle name="표준 17 5 2 4 5" xfId="4374"/>
    <cellStyle name="표준 17 5 2 4 5 2" xfId="11578"/>
    <cellStyle name="표준 17 5 2 4 5 2 2" xfId="23819"/>
    <cellStyle name="표준 17 5 2 4 5 3" xfId="16614"/>
    <cellStyle name="표준 17 5 2 4 6" xfId="6414"/>
    <cellStyle name="표준 17 5 2 4 6 2" xfId="11579"/>
    <cellStyle name="표준 17 5 2 4 6 2 2" xfId="23820"/>
    <cellStyle name="표준 17 5 2 4 6 3" xfId="18654"/>
    <cellStyle name="표준 17 5 2 4 7" xfId="11565"/>
    <cellStyle name="표준 17 5 2 4 7 2" xfId="23806"/>
    <cellStyle name="표준 17 5 2 4 8" xfId="13399"/>
    <cellStyle name="표준 17 5 2 5" xfId="1261"/>
    <cellStyle name="표준 17 5 2 5 2" xfId="2485"/>
    <cellStyle name="표준 17 5 2 5 2 2" xfId="4380"/>
    <cellStyle name="표준 17 5 2 5 2 2 2" xfId="11582"/>
    <cellStyle name="표준 17 5 2 5 2 2 2 2" xfId="23823"/>
    <cellStyle name="표준 17 5 2 5 2 2 3" xfId="16620"/>
    <cellStyle name="표준 17 5 2 5 2 3" xfId="6420"/>
    <cellStyle name="표준 17 5 2 5 2 3 2" xfId="11583"/>
    <cellStyle name="표준 17 5 2 5 2 3 2 2" xfId="23824"/>
    <cellStyle name="표준 17 5 2 5 2 3 3" xfId="18660"/>
    <cellStyle name="표준 17 5 2 5 2 4" xfId="11581"/>
    <cellStyle name="표준 17 5 2 5 2 4 2" xfId="23822"/>
    <cellStyle name="표준 17 5 2 5 2 5" xfId="14725"/>
    <cellStyle name="표준 17 5 2 5 3" xfId="4379"/>
    <cellStyle name="표준 17 5 2 5 3 2" xfId="11584"/>
    <cellStyle name="표준 17 5 2 5 3 2 2" xfId="23825"/>
    <cellStyle name="표준 17 5 2 5 3 3" xfId="16619"/>
    <cellStyle name="표준 17 5 2 5 4" xfId="6419"/>
    <cellStyle name="표준 17 5 2 5 4 2" xfId="11585"/>
    <cellStyle name="표준 17 5 2 5 4 2 2" xfId="23826"/>
    <cellStyle name="표준 17 5 2 5 4 3" xfId="18659"/>
    <cellStyle name="표준 17 5 2 5 5" xfId="11580"/>
    <cellStyle name="표준 17 5 2 5 5 2" xfId="23821"/>
    <cellStyle name="표준 17 5 2 5 6" xfId="13501"/>
    <cellStyle name="표준 17 5 2 6" xfId="1669"/>
    <cellStyle name="표준 17 5 2 6 2" xfId="4381"/>
    <cellStyle name="표준 17 5 2 6 2 2" xfId="11587"/>
    <cellStyle name="표준 17 5 2 6 2 2 2" xfId="23828"/>
    <cellStyle name="표준 17 5 2 6 2 3" xfId="16621"/>
    <cellStyle name="표준 17 5 2 6 3" xfId="6421"/>
    <cellStyle name="표준 17 5 2 6 3 2" xfId="11588"/>
    <cellStyle name="표준 17 5 2 6 3 2 2" xfId="23829"/>
    <cellStyle name="표준 17 5 2 6 3 3" xfId="18661"/>
    <cellStyle name="표준 17 5 2 6 4" xfId="11586"/>
    <cellStyle name="표준 17 5 2 6 4 2" xfId="23827"/>
    <cellStyle name="표준 17 5 2 6 5" xfId="13909"/>
    <cellStyle name="표준 17 5 2 7" xfId="2077"/>
    <cellStyle name="표준 17 5 2 7 2" xfId="4382"/>
    <cellStyle name="표준 17 5 2 7 2 2" xfId="11590"/>
    <cellStyle name="표준 17 5 2 7 2 2 2" xfId="23831"/>
    <cellStyle name="표준 17 5 2 7 2 3" xfId="16622"/>
    <cellStyle name="표준 17 5 2 7 3" xfId="6422"/>
    <cellStyle name="표준 17 5 2 7 3 2" xfId="11591"/>
    <cellStyle name="표준 17 5 2 7 3 2 2" xfId="23832"/>
    <cellStyle name="표준 17 5 2 7 3 3" xfId="18662"/>
    <cellStyle name="표준 17 5 2 7 4" xfId="11589"/>
    <cellStyle name="표준 17 5 2 7 4 2" xfId="23830"/>
    <cellStyle name="표준 17 5 2 7 5" xfId="14317"/>
    <cellStyle name="표준 17 5 2 8" xfId="4363"/>
    <cellStyle name="표준 17 5 2 8 2" xfId="11592"/>
    <cellStyle name="표준 17 5 2 8 2 2" xfId="23833"/>
    <cellStyle name="표준 17 5 2 8 3" xfId="16603"/>
    <cellStyle name="표준 17 5 2 9" xfId="6403"/>
    <cellStyle name="표준 17 5 2 9 2" xfId="11593"/>
    <cellStyle name="표준 17 5 2 9 2 2" xfId="23834"/>
    <cellStyle name="표준 17 5 2 9 3" xfId="18643"/>
    <cellStyle name="표준 17 5 3" xfId="903"/>
    <cellStyle name="표준 17 5 3 2" xfId="1313"/>
    <cellStyle name="표준 17 5 3 2 2" xfId="2537"/>
    <cellStyle name="표준 17 5 3 2 2 2" xfId="4385"/>
    <cellStyle name="표준 17 5 3 2 2 2 2" xfId="11597"/>
    <cellStyle name="표준 17 5 3 2 2 2 2 2" xfId="23838"/>
    <cellStyle name="표준 17 5 3 2 2 2 3" xfId="16625"/>
    <cellStyle name="표준 17 5 3 2 2 3" xfId="6425"/>
    <cellStyle name="표준 17 5 3 2 2 3 2" xfId="11598"/>
    <cellStyle name="표준 17 5 3 2 2 3 2 2" xfId="23839"/>
    <cellStyle name="표준 17 5 3 2 2 3 3" xfId="18665"/>
    <cellStyle name="표준 17 5 3 2 2 4" xfId="11596"/>
    <cellStyle name="표준 17 5 3 2 2 4 2" xfId="23837"/>
    <cellStyle name="표준 17 5 3 2 2 5" xfId="14777"/>
    <cellStyle name="표준 17 5 3 2 3" xfId="4384"/>
    <cellStyle name="표준 17 5 3 2 3 2" xfId="11599"/>
    <cellStyle name="표준 17 5 3 2 3 2 2" xfId="23840"/>
    <cellStyle name="표준 17 5 3 2 3 3" xfId="16624"/>
    <cellStyle name="표준 17 5 3 2 4" xfId="6424"/>
    <cellStyle name="표준 17 5 3 2 4 2" xfId="11600"/>
    <cellStyle name="표준 17 5 3 2 4 2 2" xfId="23841"/>
    <cellStyle name="표준 17 5 3 2 4 3" xfId="18664"/>
    <cellStyle name="표준 17 5 3 2 5" xfId="11595"/>
    <cellStyle name="표준 17 5 3 2 5 2" xfId="23836"/>
    <cellStyle name="표준 17 5 3 2 6" xfId="13553"/>
    <cellStyle name="표준 17 5 3 3" xfId="1721"/>
    <cellStyle name="표준 17 5 3 3 2" xfId="4386"/>
    <cellStyle name="표준 17 5 3 3 2 2" xfId="11602"/>
    <cellStyle name="표준 17 5 3 3 2 2 2" xfId="23843"/>
    <cellStyle name="표준 17 5 3 3 2 3" xfId="16626"/>
    <cellStyle name="표준 17 5 3 3 3" xfId="6426"/>
    <cellStyle name="표준 17 5 3 3 3 2" xfId="11603"/>
    <cellStyle name="표준 17 5 3 3 3 2 2" xfId="23844"/>
    <cellStyle name="표준 17 5 3 3 3 3" xfId="18666"/>
    <cellStyle name="표준 17 5 3 3 4" xfId="11601"/>
    <cellStyle name="표준 17 5 3 3 4 2" xfId="23842"/>
    <cellStyle name="표준 17 5 3 3 5" xfId="13961"/>
    <cellStyle name="표준 17 5 3 4" xfId="2129"/>
    <cellStyle name="표준 17 5 3 4 2" xfId="4387"/>
    <cellStyle name="표준 17 5 3 4 2 2" xfId="11605"/>
    <cellStyle name="표준 17 5 3 4 2 2 2" xfId="23846"/>
    <cellStyle name="표준 17 5 3 4 2 3" xfId="16627"/>
    <cellStyle name="표준 17 5 3 4 3" xfId="6427"/>
    <cellStyle name="표준 17 5 3 4 3 2" xfId="11606"/>
    <cellStyle name="표준 17 5 3 4 3 2 2" xfId="23847"/>
    <cellStyle name="표준 17 5 3 4 3 3" xfId="18667"/>
    <cellStyle name="표준 17 5 3 4 4" xfId="11604"/>
    <cellStyle name="표준 17 5 3 4 4 2" xfId="23845"/>
    <cellStyle name="표준 17 5 3 4 5" xfId="14369"/>
    <cellStyle name="표준 17 5 3 5" xfId="4383"/>
    <cellStyle name="표준 17 5 3 5 2" xfId="11607"/>
    <cellStyle name="표준 17 5 3 5 2 2" xfId="23848"/>
    <cellStyle name="표준 17 5 3 5 3" xfId="16623"/>
    <cellStyle name="표준 17 5 3 6" xfId="6423"/>
    <cellStyle name="표준 17 5 3 6 2" xfId="11608"/>
    <cellStyle name="표준 17 5 3 6 2 2" xfId="23849"/>
    <cellStyle name="표준 17 5 3 6 3" xfId="18663"/>
    <cellStyle name="표준 17 5 3 7" xfId="11594"/>
    <cellStyle name="표준 17 5 3 7 2" xfId="23835"/>
    <cellStyle name="표준 17 5 3 8" xfId="13145"/>
    <cellStyle name="표준 17 5 4" xfId="1005"/>
    <cellStyle name="표준 17 5 4 2" xfId="1415"/>
    <cellStyle name="표준 17 5 4 2 2" xfId="2639"/>
    <cellStyle name="표준 17 5 4 2 2 2" xfId="4390"/>
    <cellStyle name="표준 17 5 4 2 2 2 2" xfId="11612"/>
    <cellStyle name="표준 17 5 4 2 2 2 2 2" xfId="23853"/>
    <cellStyle name="표준 17 5 4 2 2 2 3" xfId="16630"/>
    <cellStyle name="표준 17 5 4 2 2 3" xfId="6430"/>
    <cellStyle name="표준 17 5 4 2 2 3 2" xfId="11613"/>
    <cellStyle name="표준 17 5 4 2 2 3 2 2" xfId="23854"/>
    <cellStyle name="표준 17 5 4 2 2 3 3" xfId="18670"/>
    <cellStyle name="표준 17 5 4 2 2 4" xfId="11611"/>
    <cellStyle name="표준 17 5 4 2 2 4 2" xfId="23852"/>
    <cellStyle name="표준 17 5 4 2 2 5" xfId="14879"/>
    <cellStyle name="표준 17 5 4 2 3" xfId="4389"/>
    <cellStyle name="표준 17 5 4 2 3 2" xfId="11614"/>
    <cellStyle name="표준 17 5 4 2 3 2 2" xfId="23855"/>
    <cellStyle name="표준 17 5 4 2 3 3" xfId="16629"/>
    <cellStyle name="표준 17 5 4 2 4" xfId="6429"/>
    <cellStyle name="표준 17 5 4 2 4 2" xfId="11615"/>
    <cellStyle name="표준 17 5 4 2 4 2 2" xfId="23856"/>
    <cellStyle name="표준 17 5 4 2 4 3" xfId="18669"/>
    <cellStyle name="표준 17 5 4 2 5" xfId="11610"/>
    <cellStyle name="표준 17 5 4 2 5 2" xfId="23851"/>
    <cellStyle name="표준 17 5 4 2 6" xfId="13655"/>
    <cellStyle name="표준 17 5 4 3" xfId="1823"/>
    <cellStyle name="표준 17 5 4 3 2" xfId="4391"/>
    <cellStyle name="표준 17 5 4 3 2 2" xfId="11617"/>
    <cellStyle name="표준 17 5 4 3 2 2 2" xfId="23858"/>
    <cellStyle name="표준 17 5 4 3 2 3" xfId="16631"/>
    <cellStyle name="표준 17 5 4 3 3" xfId="6431"/>
    <cellStyle name="표준 17 5 4 3 3 2" xfId="11618"/>
    <cellStyle name="표준 17 5 4 3 3 2 2" xfId="23859"/>
    <cellStyle name="표준 17 5 4 3 3 3" xfId="18671"/>
    <cellStyle name="표준 17 5 4 3 4" xfId="11616"/>
    <cellStyle name="표준 17 5 4 3 4 2" xfId="23857"/>
    <cellStyle name="표준 17 5 4 3 5" xfId="14063"/>
    <cellStyle name="표준 17 5 4 4" xfId="2231"/>
    <cellStyle name="표준 17 5 4 4 2" xfId="4392"/>
    <cellStyle name="표준 17 5 4 4 2 2" xfId="11620"/>
    <cellStyle name="표준 17 5 4 4 2 2 2" xfId="23861"/>
    <cellStyle name="표준 17 5 4 4 2 3" xfId="16632"/>
    <cellStyle name="표준 17 5 4 4 3" xfId="6432"/>
    <cellStyle name="표준 17 5 4 4 3 2" xfId="11621"/>
    <cellStyle name="표준 17 5 4 4 3 2 2" xfId="23862"/>
    <cellStyle name="표준 17 5 4 4 3 3" xfId="18672"/>
    <cellStyle name="표준 17 5 4 4 4" xfId="11619"/>
    <cellStyle name="표준 17 5 4 4 4 2" xfId="23860"/>
    <cellStyle name="표준 17 5 4 4 5" xfId="14471"/>
    <cellStyle name="표준 17 5 4 5" xfId="4388"/>
    <cellStyle name="표준 17 5 4 5 2" xfId="11622"/>
    <cellStyle name="표준 17 5 4 5 2 2" xfId="23863"/>
    <cellStyle name="표준 17 5 4 5 3" xfId="16628"/>
    <cellStyle name="표준 17 5 4 6" xfId="6428"/>
    <cellStyle name="표준 17 5 4 6 2" xfId="11623"/>
    <cellStyle name="표준 17 5 4 6 2 2" xfId="23864"/>
    <cellStyle name="표준 17 5 4 6 3" xfId="18668"/>
    <cellStyle name="표준 17 5 4 7" xfId="11609"/>
    <cellStyle name="표준 17 5 4 7 2" xfId="23850"/>
    <cellStyle name="표준 17 5 4 8" xfId="13247"/>
    <cellStyle name="표준 17 5 5" xfId="1108"/>
    <cellStyle name="표준 17 5 5 2" xfId="1517"/>
    <cellStyle name="표준 17 5 5 2 2" xfId="2741"/>
    <cellStyle name="표준 17 5 5 2 2 2" xfId="4395"/>
    <cellStyle name="표준 17 5 5 2 2 2 2" xfId="11627"/>
    <cellStyle name="표준 17 5 5 2 2 2 2 2" xfId="23868"/>
    <cellStyle name="표준 17 5 5 2 2 2 3" xfId="16635"/>
    <cellStyle name="표준 17 5 5 2 2 3" xfId="6435"/>
    <cellStyle name="표준 17 5 5 2 2 3 2" xfId="11628"/>
    <cellStyle name="표준 17 5 5 2 2 3 2 2" xfId="23869"/>
    <cellStyle name="표준 17 5 5 2 2 3 3" xfId="18675"/>
    <cellStyle name="표준 17 5 5 2 2 4" xfId="11626"/>
    <cellStyle name="표준 17 5 5 2 2 4 2" xfId="23867"/>
    <cellStyle name="표준 17 5 5 2 2 5" xfId="14981"/>
    <cellStyle name="표준 17 5 5 2 3" xfId="4394"/>
    <cellStyle name="표준 17 5 5 2 3 2" xfId="11629"/>
    <cellStyle name="표준 17 5 5 2 3 2 2" xfId="23870"/>
    <cellStyle name="표준 17 5 5 2 3 3" xfId="16634"/>
    <cellStyle name="표준 17 5 5 2 4" xfId="6434"/>
    <cellStyle name="표준 17 5 5 2 4 2" xfId="11630"/>
    <cellStyle name="표준 17 5 5 2 4 2 2" xfId="23871"/>
    <cellStyle name="표준 17 5 5 2 4 3" xfId="18674"/>
    <cellStyle name="표준 17 5 5 2 5" xfId="11625"/>
    <cellStyle name="표준 17 5 5 2 5 2" xfId="23866"/>
    <cellStyle name="표준 17 5 5 2 6" xfId="13757"/>
    <cellStyle name="표준 17 5 5 3" xfId="1925"/>
    <cellStyle name="표준 17 5 5 3 2" xfId="4396"/>
    <cellStyle name="표준 17 5 5 3 2 2" xfId="11632"/>
    <cellStyle name="표준 17 5 5 3 2 2 2" xfId="23873"/>
    <cellStyle name="표준 17 5 5 3 2 3" xfId="16636"/>
    <cellStyle name="표준 17 5 5 3 3" xfId="6436"/>
    <cellStyle name="표준 17 5 5 3 3 2" xfId="11633"/>
    <cellStyle name="표준 17 5 5 3 3 2 2" xfId="23874"/>
    <cellStyle name="표준 17 5 5 3 3 3" xfId="18676"/>
    <cellStyle name="표준 17 5 5 3 4" xfId="11631"/>
    <cellStyle name="표준 17 5 5 3 4 2" xfId="23872"/>
    <cellStyle name="표준 17 5 5 3 5" xfId="14165"/>
    <cellStyle name="표준 17 5 5 4" xfId="2333"/>
    <cellStyle name="표준 17 5 5 4 2" xfId="4397"/>
    <cellStyle name="표준 17 5 5 4 2 2" xfId="11635"/>
    <cellStyle name="표준 17 5 5 4 2 2 2" xfId="23876"/>
    <cellStyle name="표준 17 5 5 4 2 3" xfId="16637"/>
    <cellStyle name="표준 17 5 5 4 3" xfId="6437"/>
    <cellStyle name="표준 17 5 5 4 3 2" xfId="11636"/>
    <cellStyle name="표준 17 5 5 4 3 2 2" xfId="23877"/>
    <cellStyle name="표준 17 5 5 4 3 3" xfId="18677"/>
    <cellStyle name="표준 17 5 5 4 4" xfId="11634"/>
    <cellStyle name="표준 17 5 5 4 4 2" xfId="23875"/>
    <cellStyle name="표준 17 5 5 4 5" xfId="14573"/>
    <cellStyle name="표준 17 5 5 5" xfId="4393"/>
    <cellStyle name="표준 17 5 5 5 2" xfId="11637"/>
    <cellStyle name="표준 17 5 5 5 2 2" xfId="23878"/>
    <cellStyle name="표준 17 5 5 5 3" xfId="16633"/>
    <cellStyle name="표준 17 5 5 6" xfId="6433"/>
    <cellStyle name="표준 17 5 5 6 2" xfId="11638"/>
    <cellStyle name="표준 17 5 5 6 2 2" xfId="23879"/>
    <cellStyle name="표준 17 5 5 6 3" xfId="18673"/>
    <cellStyle name="표준 17 5 5 7" xfId="11624"/>
    <cellStyle name="표준 17 5 5 7 2" xfId="23865"/>
    <cellStyle name="표준 17 5 5 8" xfId="13349"/>
    <cellStyle name="표준 17 5 6" xfId="1211"/>
    <cellStyle name="표준 17 5 6 2" xfId="2435"/>
    <cellStyle name="표준 17 5 6 2 2" xfId="4399"/>
    <cellStyle name="표준 17 5 6 2 2 2" xfId="11641"/>
    <cellStyle name="표준 17 5 6 2 2 2 2" xfId="23882"/>
    <cellStyle name="표준 17 5 6 2 2 3" xfId="16639"/>
    <cellStyle name="표준 17 5 6 2 3" xfId="6439"/>
    <cellStyle name="표준 17 5 6 2 3 2" xfId="11642"/>
    <cellStyle name="표준 17 5 6 2 3 2 2" xfId="23883"/>
    <cellStyle name="표준 17 5 6 2 3 3" xfId="18679"/>
    <cellStyle name="표준 17 5 6 2 4" xfId="11640"/>
    <cellStyle name="표준 17 5 6 2 4 2" xfId="23881"/>
    <cellStyle name="표준 17 5 6 2 5" xfId="14675"/>
    <cellStyle name="표준 17 5 6 3" xfId="4398"/>
    <cellStyle name="표준 17 5 6 3 2" xfId="11643"/>
    <cellStyle name="표준 17 5 6 3 2 2" xfId="23884"/>
    <cellStyle name="표준 17 5 6 3 3" xfId="16638"/>
    <cellStyle name="표준 17 5 6 4" xfId="6438"/>
    <cellStyle name="표준 17 5 6 4 2" xfId="11644"/>
    <cellStyle name="표준 17 5 6 4 2 2" xfId="23885"/>
    <cellStyle name="표준 17 5 6 4 3" xfId="18678"/>
    <cellStyle name="표준 17 5 6 5" xfId="11639"/>
    <cellStyle name="표준 17 5 6 5 2" xfId="23880"/>
    <cellStyle name="표준 17 5 6 6" xfId="13451"/>
    <cellStyle name="표준 17 5 7" xfId="1619"/>
    <cellStyle name="표준 17 5 7 2" xfId="4400"/>
    <cellStyle name="표준 17 5 7 2 2" xfId="11646"/>
    <cellStyle name="표준 17 5 7 2 2 2" xfId="23887"/>
    <cellStyle name="표준 17 5 7 2 3" xfId="16640"/>
    <cellStyle name="표준 17 5 7 3" xfId="6440"/>
    <cellStyle name="표준 17 5 7 3 2" xfId="11647"/>
    <cellStyle name="표준 17 5 7 3 2 2" xfId="23888"/>
    <cellStyle name="표준 17 5 7 3 3" xfId="18680"/>
    <cellStyle name="표준 17 5 7 4" xfId="11645"/>
    <cellStyle name="표준 17 5 7 4 2" xfId="23886"/>
    <cellStyle name="표준 17 5 7 5" xfId="13859"/>
    <cellStyle name="표준 17 5 8" xfId="2027"/>
    <cellStyle name="표준 17 5 8 2" xfId="4401"/>
    <cellStyle name="표준 17 5 8 2 2" xfId="11649"/>
    <cellStyle name="표준 17 5 8 2 2 2" xfId="23890"/>
    <cellStyle name="표준 17 5 8 2 3" xfId="16641"/>
    <cellStyle name="표준 17 5 8 3" xfId="6441"/>
    <cellStyle name="표준 17 5 8 3 2" xfId="11650"/>
    <cellStyle name="표준 17 5 8 3 2 2" xfId="23891"/>
    <cellStyle name="표준 17 5 8 3 3" xfId="18681"/>
    <cellStyle name="표준 17 5 8 4" xfId="11648"/>
    <cellStyle name="표준 17 5 8 4 2" xfId="23889"/>
    <cellStyle name="표준 17 5 8 5" xfId="14267"/>
    <cellStyle name="표준 17 5 9" xfId="4362"/>
    <cellStyle name="표준 17 5 9 2" xfId="11651"/>
    <cellStyle name="표준 17 5 9 2 2" xfId="23892"/>
    <cellStyle name="표준 17 5 9 3" xfId="16602"/>
    <cellStyle name="표준 17 6" xfId="826"/>
    <cellStyle name="표준 17 6 10" xfId="11652"/>
    <cellStyle name="표준 17 6 10 2" xfId="23893"/>
    <cellStyle name="표준 17 6 11" xfId="13068"/>
    <cellStyle name="표준 17 6 2" xfId="928"/>
    <cellStyle name="표준 17 6 2 2" xfId="1338"/>
    <cellStyle name="표준 17 6 2 2 2" xfId="2562"/>
    <cellStyle name="표준 17 6 2 2 2 2" xfId="4405"/>
    <cellStyle name="표준 17 6 2 2 2 2 2" xfId="11656"/>
    <cellStyle name="표준 17 6 2 2 2 2 2 2" xfId="23897"/>
    <cellStyle name="표준 17 6 2 2 2 2 3" xfId="16645"/>
    <cellStyle name="표준 17 6 2 2 2 3" xfId="6445"/>
    <cellStyle name="표준 17 6 2 2 2 3 2" xfId="11657"/>
    <cellStyle name="표준 17 6 2 2 2 3 2 2" xfId="23898"/>
    <cellStyle name="표준 17 6 2 2 2 3 3" xfId="18685"/>
    <cellStyle name="표준 17 6 2 2 2 4" xfId="11655"/>
    <cellStyle name="표준 17 6 2 2 2 4 2" xfId="23896"/>
    <cellStyle name="표준 17 6 2 2 2 5" xfId="14802"/>
    <cellStyle name="표준 17 6 2 2 3" xfId="4404"/>
    <cellStyle name="표준 17 6 2 2 3 2" xfId="11658"/>
    <cellStyle name="표준 17 6 2 2 3 2 2" xfId="23899"/>
    <cellStyle name="표준 17 6 2 2 3 3" xfId="16644"/>
    <cellStyle name="표준 17 6 2 2 4" xfId="6444"/>
    <cellStyle name="표준 17 6 2 2 4 2" xfId="11659"/>
    <cellStyle name="표준 17 6 2 2 4 2 2" xfId="23900"/>
    <cellStyle name="표준 17 6 2 2 4 3" xfId="18684"/>
    <cellStyle name="표준 17 6 2 2 5" xfId="11654"/>
    <cellStyle name="표준 17 6 2 2 5 2" xfId="23895"/>
    <cellStyle name="표준 17 6 2 2 6" xfId="13578"/>
    <cellStyle name="표준 17 6 2 3" xfId="1746"/>
    <cellStyle name="표준 17 6 2 3 2" xfId="4406"/>
    <cellStyle name="표준 17 6 2 3 2 2" xfId="11661"/>
    <cellStyle name="표준 17 6 2 3 2 2 2" xfId="23902"/>
    <cellStyle name="표준 17 6 2 3 2 3" xfId="16646"/>
    <cellStyle name="표준 17 6 2 3 3" xfId="6446"/>
    <cellStyle name="표준 17 6 2 3 3 2" xfId="11662"/>
    <cellStyle name="표준 17 6 2 3 3 2 2" xfId="23903"/>
    <cellStyle name="표준 17 6 2 3 3 3" xfId="18686"/>
    <cellStyle name="표준 17 6 2 3 4" xfId="11660"/>
    <cellStyle name="표준 17 6 2 3 4 2" xfId="23901"/>
    <cellStyle name="표준 17 6 2 3 5" xfId="13986"/>
    <cellStyle name="표준 17 6 2 4" xfId="2154"/>
    <cellStyle name="표준 17 6 2 4 2" xfId="4407"/>
    <cellStyle name="표준 17 6 2 4 2 2" xfId="11664"/>
    <cellStyle name="표준 17 6 2 4 2 2 2" xfId="23905"/>
    <cellStyle name="표준 17 6 2 4 2 3" xfId="16647"/>
    <cellStyle name="표준 17 6 2 4 3" xfId="6447"/>
    <cellStyle name="표준 17 6 2 4 3 2" xfId="11665"/>
    <cellStyle name="표준 17 6 2 4 3 2 2" xfId="23906"/>
    <cellStyle name="표준 17 6 2 4 3 3" xfId="18687"/>
    <cellStyle name="표준 17 6 2 4 4" xfId="11663"/>
    <cellStyle name="표준 17 6 2 4 4 2" xfId="23904"/>
    <cellStyle name="표준 17 6 2 4 5" xfId="14394"/>
    <cellStyle name="표준 17 6 2 5" xfId="4403"/>
    <cellStyle name="표준 17 6 2 5 2" xfId="11666"/>
    <cellStyle name="표준 17 6 2 5 2 2" xfId="23907"/>
    <cellStyle name="표준 17 6 2 5 3" xfId="16643"/>
    <cellStyle name="표준 17 6 2 6" xfId="6443"/>
    <cellStyle name="표준 17 6 2 6 2" xfId="11667"/>
    <cellStyle name="표준 17 6 2 6 2 2" xfId="23908"/>
    <cellStyle name="표준 17 6 2 6 3" xfId="18683"/>
    <cellStyle name="표준 17 6 2 7" xfId="11653"/>
    <cellStyle name="표준 17 6 2 7 2" xfId="23894"/>
    <cellStyle name="표준 17 6 2 8" xfId="13170"/>
    <cellStyle name="표준 17 6 3" xfId="1030"/>
    <cellStyle name="표준 17 6 3 2" xfId="1440"/>
    <cellStyle name="표준 17 6 3 2 2" xfId="2664"/>
    <cellStyle name="표준 17 6 3 2 2 2" xfId="4410"/>
    <cellStyle name="표준 17 6 3 2 2 2 2" xfId="11671"/>
    <cellStyle name="표준 17 6 3 2 2 2 2 2" xfId="23912"/>
    <cellStyle name="표준 17 6 3 2 2 2 3" xfId="16650"/>
    <cellStyle name="표준 17 6 3 2 2 3" xfId="6450"/>
    <cellStyle name="표준 17 6 3 2 2 3 2" xfId="11672"/>
    <cellStyle name="표준 17 6 3 2 2 3 2 2" xfId="23913"/>
    <cellStyle name="표준 17 6 3 2 2 3 3" xfId="18690"/>
    <cellStyle name="표준 17 6 3 2 2 4" xfId="11670"/>
    <cellStyle name="표준 17 6 3 2 2 4 2" xfId="23911"/>
    <cellStyle name="표준 17 6 3 2 2 5" xfId="14904"/>
    <cellStyle name="표준 17 6 3 2 3" xfId="4409"/>
    <cellStyle name="표준 17 6 3 2 3 2" xfId="11673"/>
    <cellStyle name="표준 17 6 3 2 3 2 2" xfId="23914"/>
    <cellStyle name="표준 17 6 3 2 3 3" xfId="16649"/>
    <cellStyle name="표준 17 6 3 2 4" xfId="6449"/>
    <cellStyle name="표준 17 6 3 2 4 2" xfId="11674"/>
    <cellStyle name="표준 17 6 3 2 4 2 2" xfId="23915"/>
    <cellStyle name="표준 17 6 3 2 4 3" xfId="18689"/>
    <cellStyle name="표준 17 6 3 2 5" xfId="11669"/>
    <cellStyle name="표준 17 6 3 2 5 2" xfId="23910"/>
    <cellStyle name="표준 17 6 3 2 6" xfId="13680"/>
    <cellStyle name="표준 17 6 3 3" xfId="1848"/>
    <cellStyle name="표준 17 6 3 3 2" xfId="4411"/>
    <cellStyle name="표준 17 6 3 3 2 2" xfId="11676"/>
    <cellStyle name="표준 17 6 3 3 2 2 2" xfId="23917"/>
    <cellStyle name="표준 17 6 3 3 2 3" xfId="16651"/>
    <cellStyle name="표준 17 6 3 3 3" xfId="6451"/>
    <cellStyle name="표준 17 6 3 3 3 2" xfId="11677"/>
    <cellStyle name="표준 17 6 3 3 3 2 2" xfId="23918"/>
    <cellStyle name="표준 17 6 3 3 3 3" xfId="18691"/>
    <cellStyle name="표준 17 6 3 3 4" xfId="11675"/>
    <cellStyle name="표준 17 6 3 3 4 2" xfId="23916"/>
    <cellStyle name="표준 17 6 3 3 5" xfId="14088"/>
    <cellStyle name="표준 17 6 3 4" xfId="2256"/>
    <cellStyle name="표준 17 6 3 4 2" xfId="4412"/>
    <cellStyle name="표준 17 6 3 4 2 2" xfId="11679"/>
    <cellStyle name="표준 17 6 3 4 2 2 2" xfId="23920"/>
    <cellStyle name="표준 17 6 3 4 2 3" xfId="16652"/>
    <cellStyle name="표준 17 6 3 4 3" xfId="6452"/>
    <cellStyle name="표준 17 6 3 4 3 2" xfId="11680"/>
    <cellStyle name="표준 17 6 3 4 3 2 2" xfId="23921"/>
    <cellStyle name="표준 17 6 3 4 3 3" xfId="18692"/>
    <cellStyle name="표준 17 6 3 4 4" xfId="11678"/>
    <cellStyle name="표준 17 6 3 4 4 2" xfId="23919"/>
    <cellStyle name="표준 17 6 3 4 5" xfId="14496"/>
    <cellStyle name="표준 17 6 3 5" xfId="4408"/>
    <cellStyle name="표준 17 6 3 5 2" xfId="11681"/>
    <cellStyle name="표준 17 6 3 5 2 2" xfId="23922"/>
    <cellStyle name="표준 17 6 3 5 3" xfId="16648"/>
    <cellStyle name="표준 17 6 3 6" xfId="6448"/>
    <cellStyle name="표준 17 6 3 6 2" xfId="11682"/>
    <cellStyle name="표준 17 6 3 6 2 2" xfId="23923"/>
    <cellStyle name="표준 17 6 3 6 3" xfId="18688"/>
    <cellStyle name="표준 17 6 3 7" xfId="11668"/>
    <cellStyle name="표준 17 6 3 7 2" xfId="23909"/>
    <cellStyle name="표준 17 6 3 8" xfId="13272"/>
    <cellStyle name="표준 17 6 4" xfId="1133"/>
    <cellStyle name="표준 17 6 4 2" xfId="1542"/>
    <cellStyle name="표준 17 6 4 2 2" xfId="2766"/>
    <cellStyle name="표준 17 6 4 2 2 2" xfId="4415"/>
    <cellStyle name="표준 17 6 4 2 2 2 2" xfId="11686"/>
    <cellStyle name="표준 17 6 4 2 2 2 2 2" xfId="23927"/>
    <cellStyle name="표준 17 6 4 2 2 2 3" xfId="16655"/>
    <cellStyle name="표준 17 6 4 2 2 3" xfId="6455"/>
    <cellStyle name="표준 17 6 4 2 2 3 2" xfId="11687"/>
    <cellStyle name="표준 17 6 4 2 2 3 2 2" xfId="23928"/>
    <cellStyle name="표준 17 6 4 2 2 3 3" xfId="18695"/>
    <cellStyle name="표준 17 6 4 2 2 4" xfId="11685"/>
    <cellStyle name="표준 17 6 4 2 2 4 2" xfId="23926"/>
    <cellStyle name="표준 17 6 4 2 2 5" xfId="15006"/>
    <cellStyle name="표준 17 6 4 2 3" xfId="4414"/>
    <cellStyle name="표준 17 6 4 2 3 2" xfId="11688"/>
    <cellStyle name="표준 17 6 4 2 3 2 2" xfId="23929"/>
    <cellStyle name="표준 17 6 4 2 3 3" xfId="16654"/>
    <cellStyle name="표준 17 6 4 2 4" xfId="6454"/>
    <cellStyle name="표준 17 6 4 2 4 2" xfId="11689"/>
    <cellStyle name="표준 17 6 4 2 4 2 2" xfId="23930"/>
    <cellStyle name="표준 17 6 4 2 4 3" xfId="18694"/>
    <cellStyle name="표준 17 6 4 2 5" xfId="11684"/>
    <cellStyle name="표준 17 6 4 2 5 2" xfId="23925"/>
    <cellStyle name="표준 17 6 4 2 6" xfId="13782"/>
    <cellStyle name="표준 17 6 4 3" xfId="1950"/>
    <cellStyle name="표준 17 6 4 3 2" xfId="4416"/>
    <cellStyle name="표준 17 6 4 3 2 2" xfId="11691"/>
    <cellStyle name="표준 17 6 4 3 2 2 2" xfId="23932"/>
    <cellStyle name="표준 17 6 4 3 2 3" xfId="16656"/>
    <cellStyle name="표준 17 6 4 3 3" xfId="6456"/>
    <cellStyle name="표준 17 6 4 3 3 2" xfId="11692"/>
    <cellStyle name="표준 17 6 4 3 3 2 2" xfId="23933"/>
    <cellStyle name="표준 17 6 4 3 3 3" xfId="18696"/>
    <cellStyle name="표준 17 6 4 3 4" xfId="11690"/>
    <cellStyle name="표준 17 6 4 3 4 2" xfId="23931"/>
    <cellStyle name="표준 17 6 4 3 5" xfId="14190"/>
    <cellStyle name="표준 17 6 4 4" xfId="2358"/>
    <cellStyle name="표준 17 6 4 4 2" xfId="4417"/>
    <cellStyle name="표준 17 6 4 4 2 2" xfId="11694"/>
    <cellStyle name="표준 17 6 4 4 2 2 2" xfId="23935"/>
    <cellStyle name="표준 17 6 4 4 2 3" xfId="16657"/>
    <cellStyle name="표준 17 6 4 4 3" xfId="6457"/>
    <cellStyle name="표준 17 6 4 4 3 2" xfId="11695"/>
    <cellStyle name="표준 17 6 4 4 3 2 2" xfId="23936"/>
    <cellStyle name="표준 17 6 4 4 3 3" xfId="18697"/>
    <cellStyle name="표준 17 6 4 4 4" xfId="11693"/>
    <cellStyle name="표준 17 6 4 4 4 2" xfId="23934"/>
    <cellStyle name="표준 17 6 4 4 5" xfId="14598"/>
    <cellStyle name="표준 17 6 4 5" xfId="4413"/>
    <cellStyle name="표준 17 6 4 5 2" xfId="11696"/>
    <cellStyle name="표준 17 6 4 5 2 2" xfId="23937"/>
    <cellStyle name="표준 17 6 4 5 3" xfId="16653"/>
    <cellStyle name="표준 17 6 4 6" xfId="6453"/>
    <cellStyle name="표준 17 6 4 6 2" xfId="11697"/>
    <cellStyle name="표준 17 6 4 6 2 2" xfId="23938"/>
    <cellStyle name="표준 17 6 4 6 3" xfId="18693"/>
    <cellStyle name="표준 17 6 4 7" xfId="11683"/>
    <cellStyle name="표준 17 6 4 7 2" xfId="23924"/>
    <cellStyle name="표준 17 6 4 8" xfId="13374"/>
    <cellStyle name="표준 17 6 5" xfId="1236"/>
    <cellStyle name="표준 17 6 5 2" xfId="2460"/>
    <cellStyle name="표준 17 6 5 2 2" xfId="4419"/>
    <cellStyle name="표준 17 6 5 2 2 2" xfId="11700"/>
    <cellStyle name="표준 17 6 5 2 2 2 2" xfId="23941"/>
    <cellStyle name="표준 17 6 5 2 2 3" xfId="16659"/>
    <cellStyle name="표준 17 6 5 2 3" xfId="6459"/>
    <cellStyle name="표준 17 6 5 2 3 2" xfId="11701"/>
    <cellStyle name="표준 17 6 5 2 3 2 2" xfId="23942"/>
    <cellStyle name="표준 17 6 5 2 3 3" xfId="18699"/>
    <cellStyle name="표준 17 6 5 2 4" xfId="11699"/>
    <cellStyle name="표준 17 6 5 2 4 2" xfId="23940"/>
    <cellStyle name="표준 17 6 5 2 5" xfId="14700"/>
    <cellStyle name="표준 17 6 5 3" xfId="4418"/>
    <cellStyle name="표준 17 6 5 3 2" xfId="11702"/>
    <cellStyle name="표준 17 6 5 3 2 2" xfId="23943"/>
    <cellStyle name="표준 17 6 5 3 3" xfId="16658"/>
    <cellStyle name="표준 17 6 5 4" xfId="6458"/>
    <cellStyle name="표준 17 6 5 4 2" xfId="11703"/>
    <cellStyle name="표준 17 6 5 4 2 2" xfId="23944"/>
    <cellStyle name="표준 17 6 5 4 3" xfId="18698"/>
    <cellStyle name="표준 17 6 5 5" xfId="11698"/>
    <cellStyle name="표준 17 6 5 5 2" xfId="23939"/>
    <cellStyle name="표준 17 6 5 6" xfId="13476"/>
    <cellStyle name="표준 17 6 6" xfId="1644"/>
    <cellStyle name="표준 17 6 6 2" xfId="4420"/>
    <cellStyle name="표준 17 6 6 2 2" xfId="11705"/>
    <cellStyle name="표준 17 6 6 2 2 2" xfId="23946"/>
    <cellStyle name="표준 17 6 6 2 3" xfId="16660"/>
    <cellStyle name="표준 17 6 6 3" xfId="6460"/>
    <cellStyle name="표준 17 6 6 3 2" xfId="11706"/>
    <cellStyle name="표준 17 6 6 3 2 2" xfId="23947"/>
    <cellStyle name="표준 17 6 6 3 3" xfId="18700"/>
    <cellStyle name="표준 17 6 6 4" xfId="11704"/>
    <cellStyle name="표준 17 6 6 4 2" xfId="23945"/>
    <cellStyle name="표준 17 6 6 5" xfId="13884"/>
    <cellStyle name="표준 17 6 7" xfId="2052"/>
    <cellStyle name="표준 17 6 7 2" xfId="4421"/>
    <cellStyle name="표준 17 6 7 2 2" xfId="11708"/>
    <cellStyle name="표준 17 6 7 2 2 2" xfId="23949"/>
    <cellStyle name="표준 17 6 7 2 3" xfId="16661"/>
    <cellStyle name="표준 17 6 7 3" xfId="6461"/>
    <cellStyle name="표준 17 6 7 3 2" xfId="11709"/>
    <cellStyle name="표준 17 6 7 3 2 2" xfId="23950"/>
    <cellStyle name="표준 17 6 7 3 3" xfId="18701"/>
    <cellStyle name="표준 17 6 7 4" xfId="11707"/>
    <cellStyle name="표준 17 6 7 4 2" xfId="23948"/>
    <cellStyle name="표준 17 6 7 5" xfId="14292"/>
    <cellStyle name="표준 17 6 8" xfId="4402"/>
    <cellStyle name="표준 17 6 8 2" xfId="11710"/>
    <cellStyle name="표준 17 6 8 2 2" xfId="23951"/>
    <cellStyle name="표준 17 6 8 3" xfId="16642"/>
    <cellStyle name="표준 17 6 9" xfId="6442"/>
    <cellStyle name="표준 17 6 9 2" xfId="11711"/>
    <cellStyle name="표준 17 6 9 2 2" xfId="23952"/>
    <cellStyle name="표준 17 6 9 3" xfId="18682"/>
    <cellStyle name="표준 17 7" xfId="878"/>
    <cellStyle name="표준 17 7 2" xfId="1288"/>
    <cellStyle name="표준 17 7 2 2" xfId="2512"/>
    <cellStyle name="표준 17 7 2 2 2" xfId="4424"/>
    <cellStyle name="표준 17 7 2 2 2 2" xfId="11715"/>
    <cellStyle name="표준 17 7 2 2 2 2 2" xfId="23956"/>
    <cellStyle name="표준 17 7 2 2 2 3" xfId="16664"/>
    <cellStyle name="표준 17 7 2 2 3" xfId="6464"/>
    <cellStyle name="표준 17 7 2 2 3 2" xfId="11716"/>
    <cellStyle name="표준 17 7 2 2 3 2 2" xfId="23957"/>
    <cellStyle name="표준 17 7 2 2 3 3" xfId="18704"/>
    <cellStyle name="표준 17 7 2 2 4" xfId="11714"/>
    <cellStyle name="표준 17 7 2 2 4 2" xfId="23955"/>
    <cellStyle name="표준 17 7 2 2 5" xfId="14752"/>
    <cellStyle name="표준 17 7 2 3" xfId="4423"/>
    <cellStyle name="표준 17 7 2 3 2" xfId="11717"/>
    <cellStyle name="표준 17 7 2 3 2 2" xfId="23958"/>
    <cellStyle name="표준 17 7 2 3 3" xfId="16663"/>
    <cellStyle name="표준 17 7 2 4" xfId="6463"/>
    <cellStyle name="표준 17 7 2 4 2" xfId="11718"/>
    <cellStyle name="표준 17 7 2 4 2 2" xfId="23959"/>
    <cellStyle name="표준 17 7 2 4 3" xfId="18703"/>
    <cellStyle name="표준 17 7 2 5" xfId="11713"/>
    <cellStyle name="표준 17 7 2 5 2" xfId="23954"/>
    <cellStyle name="표준 17 7 2 6" xfId="13528"/>
    <cellStyle name="표준 17 7 3" xfId="1696"/>
    <cellStyle name="표준 17 7 3 2" xfId="4425"/>
    <cellStyle name="표준 17 7 3 2 2" xfId="11720"/>
    <cellStyle name="표준 17 7 3 2 2 2" xfId="23961"/>
    <cellStyle name="표준 17 7 3 2 3" xfId="16665"/>
    <cellStyle name="표준 17 7 3 3" xfId="6465"/>
    <cellStyle name="표준 17 7 3 3 2" xfId="11721"/>
    <cellStyle name="표준 17 7 3 3 2 2" xfId="23962"/>
    <cellStyle name="표준 17 7 3 3 3" xfId="18705"/>
    <cellStyle name="표준 17 7 3 4" xfId="11719"/>
    <cellStyle name="표준 17 7 3 4 2" xfId="23960"/>
    <cellStyle name="표준 17 7 3 5" xfId="13936"/>
    <cellStyle name="표준 17 7 4" xfId="2104"/>
    <cellStyle name="표준 17 7 4 2" xfId="4426"/>
    <cellStyle name="표준 17 7 4 2 2" xfId="11723"/>
    <cellStyle name="표준 17 7 4 2 2 2" xfId="23964"/>
    <cellStyle name="표준 17 7 4 2 3" xfId="16666"/>
    <cellStyle name="표준 17 7 4 3" xfId="6466"/>
    <cellStyle name="표준 17 7 4 3 2" xfId="11724"/>
    <cellStyle name="표준 17 7 4 3 2 2" xfId="23965"/>
    <cellStyle name="표준 17 7 4 3 3" xfId="18706"/>
    <cellStyle name="표준 17 7 4 4" xfId="11722"/>
    <cellStyle name="표준 17 7 4 4 2" xfId="23963"/>
    <cellStyle name="표준 17 7 4 5" xfId="14344"/>
    <cellStyle name="표준 17 7 5" xfId="4422"/>
    <cellStyle name="표준 17 7 5 2" xfId="11725"/>
    <cellStyle name="표준 17 7 5 2 2" xfId="23966"/>
    <cellStyle name="표준 17 7 5 3" xfId="16662"/>
    <cellStyle name="표준 17 7 6" xfId="6462"/>
    <cellStyle name="표준 17 7 6 2" xfId="11726"/>
    <cellStyle name="표준 17 7 6 2 2" xfId="23967"/>
    <cellStyle name="표준 17 7 6 3" xfId="18702"/>
    <cellStyle name="표준 17 7 7" xfId="11712"/>
    <cellStyle name="표준 17 7 7 2" xfId="23953"/>
    <cellStyle name="표준 17 7 8" xfId="13120"/>
    <cellStyle name="표준 17 8" xfId="980"/>
    <cellStyle name="표준 17 8 2" xfId="1390"/>
    <cellStyle name="표준 17 8 2 2" xfId="2614"/>
    <cellStyle name="표준 17 8 2 2 2" xfId="4429"/>
    <cellStyle name="표준 17 8 2 2 2 2" xfId="11730"/>
    <cellStyle name="표준 17 8 2 2 2 2 2" xfId="23971"/>
    <cellStyle name="표준 17 8 2 2 2 3" xfId="16669"/>
    <cellStyle name="표준 17 8 2 2 3" xfId="6469"/>
    <cellStyle name="표준 17 8 2 2 3 2" xfId="11731"/>
    <cellStyle name="표준 17 8 2 2 3 2 2" xfId="23972"/>
    <cellStyle name="표준 17 8 2 2 3 3" xfId="18709"/>
    <cellStyle name="표준 17 8 2 2 4" xfId="11729"/>
    <cellStyle name="표준 17 8 2 2 4 2" xfId="23970"/>
    <cellStyle name="표준 17 8 2 2 5" xfId="14854"/>
    <cellStyle name="표준 17 8 2 3" xfId="4428"/>
    <cellStyle name="표준 17 8 2 3 2" xfId="11732"/>
    <cellStyle name="표준 17 8 2 3 2 2" xfId="23973"/>
    <cellStyle name="표준 17 8 2 3 3" xfId="16668"/>
    <cellStyle name="표준 17 8 2 4" xfId="6468"/>
    <cellStyle name="표준 17 8 2 4 2" xfId="11733"/>
    <cellStyle name="표준 17 8 2 4 2 2" xfId="23974"/>
    <cellStyle name="표준 17 8 2 4 3" xfId="18708"/>
    <cellStyle name="표준 17 8 2 5" xfId="11728"/>
    <cellStyle name="표준 17 8 2 5 2" xfId="23969"/>
    <cellStyle name="표준 17 8 2 6" xfId="13630"/>
    <cellStyle name="표준 17 8 3" xfId="1798"/>
    <cellStyle name="표준 17 8 3 2" xfId="4430"/>
    <cellStyle name="표준 17 8 3 2 2" xfId="11735"/>
    <cellStyle name="표준 17 8 3 2 2 2" xfId="23976"/>
    <cellStyle name="표준 17 8 3 2 3" xfId="16670"/>
    <cellStyle name="표준 17 8 3 3" xfId="6470"/>
    <cellStyle name="표준 17 8 3 3 2" xfId="11736"/>
    <cellStyle name="표준 17 8 3 3 2 2" xfId="23977"/>
    <cellStyle name="표준 17 8 3 3 3" xfId="18710"/>
    <cellStyle name="표준 17 8 3 4" xfId="11734"/>
    <cellStyle name="표준 17 8 3 4 2" xfId="23975"/>
    <cellStyle name="표준 17 8 3 5" xfId="14038"/>
    <cellStyle name="표준 17 8 4" xfId="2206"/>
    <cellStyle name="표준 17 8 4 2" xfId="4431"/>
    <cellStyle name="표준 17 8 4 2 2" xfId="11738"/>
    <cellStyle name="표준 17 8 4 2 2 2" xfId="23979"/>
    <cellStyle name="표준 17 8 4 2 3" xfId="16671"/>
    <cellStyle name="표준 17 8 4 3" xfId="6471"/>
    <cellStyle name="표준 17 8 4 3 2" xfId="11739"/>
    <cellStyle name="표준 17 8 4 3 2 2" xfId="23980"/>
    <cellStyle name="표준 17 8 4 3 3" xfId="18711"/>
    <cellStyle name="표준 17 8 4 4" xfId="11737"/>
    <cellStyle name="표준 17 8 4 4 2" xfId="23978"/>
    <cellStyle name="표준 17 8 4 5" xfId="14446"/>
    <cellStyle name="표준 17 8 5" xfId="4427"/>
    <cellStyle name="표준 17 8 5 2" xfId="11740"/>
    <cellStyle name="표준 17 8 5 2 2" xfId="23981"/>
    <cellStyle name="표준 17 8 5 3" xfId="16667"/>
    <cellStyle name="표준 17 8 6" xfId="6467"/>
    <cellStyle name="표준 17 8 6 2" xfId="11741"/>
    <cellStyle name="표준 17 8 6 2 2" xfId="23982"/>
    <cellStyle name="표준 17 8 6 3" xfId="18707"/>
    <cellStyle name="표준 17 8 7" xfId="11727"/>
    <cellStyle name="표준 17 8 7 2" xfId="23968"/>
    <cellStyle name="표준 17 8 8" xfId="13222"/>
    <cellStyle name="표준 17 9" xfId="1083"/>
    <cellStyle name="표준 17 9 2" xfId="1492"/>
    <cellStyle name="표준 17 9 2 2" xfId="2716"/>
    <cellStyle name="표준 17 9 2 2 2" xfId="4434"/>
    <cellStyle name="표준 17 9 2 2 2 2" xfId="11745"/>
    <cellStyle name="표준 17 9 2 2 2 2 2" xfId="23986"/>
    <cellStyle name="표준 17 9 2 2 2 3" xfId="16674"/>
    <cellStyle name="표준 17 9 2 2 3" xfId="6474"/>
    <cellStyle name="표준 17 9 2 2 3 2" xfId="11746"/>
    <cellStyle name="표준 17 9 2 2 3 2 2" xfId="23987"/>
    <cellStyle name="표준 17 9 2 2 3 3" xfId="18714"/>
    <cellStyle name="표준 17 9 2 2 4" xfId="11744"/>
    <cellStyle name="표준 17 9 2 2 4 2" xfId="23985"/>
    <cellStyle name="표준 17 9 2 2 5" xfId="14956"/>
    <cellStyle name="표준 17 9 2 3" xfId="4433"/>
    <cellStyle name="표준 17 9 2 3 2" xfId="11747"/>
    <cellStyle name="표준 17 9 2 3 2 2" xfId="23988"/>
    <cellStyle name="표준 17 9 2 3 3" xfId="16673"/>
    <cellStyle name="표준 17 9 2 4" xfId="6473"/>
    <cellStyle name="표준 17 9 2 4 2" xfId="11748"/>
    <cellStyle name="표준 17 9 2 4 2 2" xfId="23989"/>
    <cellStyle name="표준 17 9 2 4 3" xfId="18713"/>
    <cellStyle name="표준 17 9 2 5" xfId="11743"/>
    <cellStyle name="표준 17 9 2 5 2" xfId="23984"/>
    <cellStyle name="표준 17 9 2 6" xfId="13732"/>
    <cellStyle name="표준 17 9 3" xfId="1900"/>
    <cellStyle name="표준 17 9 3 2" xfId="4435"/>
    <cellStyle name="표준 17 9 3 2 2" xfId="11750"/>
    <cellStyle name="표준 17 9 3 2 2 2" xfId="23991"/>
    <cellStyle name="표준 17 9 3 2 3" xfId="16675"/>
    <cellStyle name="표준 17 9 3 3" xfId="6475"/>
    <cellStyle name="표준 17 9 3 3 2" xfId="11751"/>
    <cellStyle name="표준 17 9 3 3 2 2" xfId="23992"/>
    <cellStyle name="표준 17 9 3 3 3" xfId="18715"/>
    <cellStyle name="표준 17 9 3 4" xfId="11749"/>
    <cellStyle name="표준 17 9 3 4 2" xfId="23990"/>
    <cellStyle name="표준 17 9 3 5" xfId="14140"/>
    <cellStyle name="표준 17 9 4" xfId="2308"/>
    <cellStyle name="표준 17 9 4 2" xfId="4436"/>
    <cellStyle name="표준 17 9 4 2 2" xfId="11753"/>
    <cellStyle name="표준 17 9 4 2 2 2" xfId="23994"/>
    <cellStyle name="표준 17 9 4 2 3" xfId="16676"/>
    <cellStyle name="표준 17 9 4 3" xfId="6476"/>
    <cellStyle name="표준 17 9 4 3 2" xfId="11754"/>
    <cellStyle name="표준 17 9 4 3 2 2" xfId="23995"/>
    <cellStyle name="표준 17 9 4 3 3" xfId="18716"/>
    <cellStyle name="표준 17 9 4 4" xfId="11752"/>
    <cellStyle name="표준 17 9 4 4 2" xfId="23993"/>
    <cellStyle name="표준 17 9 4 5" xfId="14548"/>
    <cellStyle name="표준 17 9 5" xfId="4432"/>
    <cellStyle name="표준 17 9 5 2" xfId="11755"/>
    <cellStyle name="표준 17 9 5 2 2" xfId="23996"/>
    <cellStyle name="표준 17 9 5 3" xfId="16672"/>
    <cellStyle name="표준 17 9 6" xfId="6472"/>
    <cellStyle name="표준 17 9 6 2" xfId="11756"/>
    <cellStyle name="표준 17 9 6 2 2" xfId="23997"/>
    <cellStyle name="표준 17 9 6 3" xfId="18712"/>
    <cellStyle name="표준 17 9 7" xfId="11742"/>
    <cellStyle name="표준 17 9 7 2" xfId="23983"/>
    <cellStyle name="표준 17 9 8" xfId="13324"/>
    <cellStyle name="표준 18" xfId="772"/>
    <cellStyle name="표준 19" xfId="773"/>
    <cellStyle name="표준 2" xfId="752"/>
    <cellStyle name="표준 2 10" xfId="536"/>
    <cellStyle name="표준 2 10 2" xfId="702"/>
    <cellStyle name="표준 2 11" xfId="537"/>
    <cellStyle name="표준 2 11 2" xfId="703"/>
    <cellStyle name="표준 2 12" xfId="538"/>
    <cellStyle name="표준 2 12 2" xfId="704"/>
    <cellStyle name="표준 2 13" xfId="539"/>
    <cellStyle name="표준 2 13 2" xfId="705"/>
    <cellStyle name="표준 2 14" xfId="540"/>
    <cellStyle name="표준 2 14 2" xfId="706"/>
    <cellStyle name="표준 2 15" xfId="541"/>
    <cellStyle name="표준 2 15 2" xfId="707"/>
    <cellStyle name="표준 2 16" xfId="542"/>
    <cellStyle name="표준 2 16 2" xfId="708"/>
    <cellStyle name="표준 2 17" xfId="543"/>
    <cellStyle name="표준 2 17 2" xfId="709"/>
    <cellStyle name="표준 2 18" xfId="1184"/>
    <cellStyle name="표준 2 2" xfId="544"/>
    <cellStyle name="표준 2 2 2" xfId="710"/>
    <cellStyle name="표준 2 3" xfId="545"/>
    <cellStyle name="표준 2 3 2" xfId="711"/>
    <cellStyle name="표준 2 4" xfId="546"/>
    <cellStyle name="표준 2 4 2" xfId="712"/>
    <cellStyle name="표준 2 5" xfId="547"/>
    <cellStyle name="표준 2 5 2" xfId="713"/>
    <cellStyle name="표준 2 6" xfId="548"/>
    <cellStyle name="표준 2 6 2" xfId="714"/>
    <cellStyle name="표준 2 7" xfId="549"/>
    <cellStyle name="표준 2 7 2" xfId="715"/>
    <cellStyle name="표준 2 8" xfId="550"/>
    <cellStyle name="표준 2 8 2" xfId="716"/>
    <cellStyle name="표준 2 9" xfId="551"/>
    <cellStyle name="표준 2 9 2" xfId="717"/>
    <cellStyle name="표준 20" xfId="774"/>
    <cellStyle name="표준 20 10" xfId="1187"/>
    <cellStyle name="표준 20 10 2" xfId="2411"/>
    <cellStyle name="표준 20 10 2 2" xfId="4439"/>
    <cellStyle name="표준 20 10 2 2 2" xfId="11760"/>
    <cellStyle name="표준 20 10 2 2 2 2" xfId="24001"/>
    <cellStyle name="표준 20 10 2 2 3" xfId="16679"/>
    <cellStyle name="표준 20 10 2 3" xfId="6479"/>
    <cellStyle name="표준 20 10 2 3 2" xfId="11761"/>
    <cellStyle name="표준 20 10 2 3 2 2" xfId="24002"/>
    <cellStyle name="표준 20 10 2 3 3" xfId="18719"/>
    <cellStyle name="표준 20 10 2 4" xfId="11759"/>
    <cellStyle name="표준 20 10 2 4 2" xfId="24000"/>
    <cellStyle name="표준 20 10 2 5" xfId="14651"/>
    <cellStyle name="표준 20 10 3" xfId="4438"/>
    <cellStyle name="표준 20 10 3 2" xfId="11762"/>
    <cellStyle name="표준 20 10 3 2 2" xfId="24003"/>
    <cellStyle name="표준 20 10 3 3" xfId="16678"/>
    <cellStyle name="표준 20 10 4" xfId="6478"/>
    <cellStyle name="표준 20 10 4 2" xfId="11763"/>
    <cellStyle name="표준 20 10 4 2 2" xfId="24004"/>
    <cellStyle name="표준 20 10 4 3" xfId="18718"/>
    <cellStyle name="표준 20 10 5" xfId="11758"/>
    <cellStyle name="표준 20 10 5 2" xfId="23999"/>
    <cellStyle name="표준 20 10 6" xfId="13427"/>
    <cellStyle name="표준 20 11" xfId="1595"/>
    <cellStyle name="표준 20 11 2" xfId="4440"/>
    <cellStyle name="표준 20 11 2 2" xfId="11765"/>
    <cellStyle name="표준 20 11 2 2 2" xfId="24006"/>
    <cellStyle name="표준 20 11 2 3" xfId="16680"/>
    <cellStyle name="표준 20 11 3" xfId="6480"/>
    <cellStyle name="표준 20 11 3 2" xfId="11766"/>
    <cellStyle name="표준 20 11 3 2 2" xfId="24007"/>
    <cellStyle name="표준 20 11 3 3" xfId="18720"/>
    <cellStyle name="표준 20 11 4" xfId="11764"/>
    <cellStyle name="표준 20 11 4 2" xfId="24005"/>
    <cellStyle name="표준 20 11 5" xfId="13835"/>
    <cellStyle name="표준 20 12" xfId="2003"/>
    <cellStyle name="표준 20 12 2" xfId="4441"/>
    <cellStyle name="표준 20 12 2 2" xfId="11768"/>
    <cellStyle name="표준 20 12 2 2 2" xfId="24009"/>
    <cellStyle name="표준 20 12 2 3" xfId="16681"/>
    <cellStyle name="표준 20 12 3" xfId="6481"/>
    <cellStyle name="표준 20 12 3 2" xfId="11769"/>
    <cellStyle name="표준 20 12 3 2 2" xfId="24010"/>
    <cellStyle name="표준 20 12 3 3" xfId="18721"/>
    <cellStyle name="표준 20 12 4" xfId="11767"/>
    <cellStyle name="표준 20 12 4 2" xfId="24008"/>
    <cellStyle name="표준 20 12 5" xfId="14243"/>
    <cellStyle name="표준 20 13" xfId="4437"/>
    <cellStyle name="표준 20 13 2" xfId="11770"/>
    <cellStyle name="표준 20 13 2 2" xfId="24011"/>
    <cellStyle name="표준 20 13 3" xfId="16677"/>
    <cellStyle name="표준 20 14" xfId="6477"/>
    <cellStyle name="표준 20 14 2" xfId="11771"/>
    <cellStyle name="표준 20 14 2 2" xfId="24012"/>
    <cellStyle name="표준 20 14 3" xfId="18717"/>
    <cellStyle name="표준 20 15" xfId="11757"/>
    <cellStyle name="표준 20 15 2" xfId="23998"/>
    <cellStyle name="표준 20 16" xfId="13019"/>
    <cellStyle name="표준 20 2" xfId="780"/>
    <cellStyle name="표준 20 2 10" xfId="2009"/>
    <cellStyle name="표준 20 2 10 2" xfId="4443"/>
    <cellStyle name="표준 20 2 10 2 2" xfId="11774"/>
    <cellStyle name="표준 20 2 10 2 2 2" xfId="24015"/>
    <cellStyle name="표준 20 2 10 2 3" xfId="16683"/>
    <cellStyle name="표준 20 2 10 3" xfId="6483"/>
    <cellStyle name="표준 20 2 10 3 2" xfId="11775"/>
    <cellStyle name="표준 20 2 10 3 2 2" xfId="24016"/>
    <cellStyle name="표준 20 2 10 3 3" xfId="18723"/>
    <cellStyle name="표준 20 2 10 4" xfId="11773"/>
    <cellStyle name="표준 20 2 10 4 2" xfId="24014"/>
    <cellStyle name="표준 20 2 10 5" xfId="14249"/>
    <cellStyle name="표준 20 2 11" xfId="4442"/>
    <cellStyle name="표준 20 2 11 2" xfId="11776"/>
    <cellStyle name="표준 20 2 11 2 2" xfId="24017"/>
    <cellStyle name="표준 20 2 11 3" xfId="16682"/>
    <cellStyle name="표준 20 2 12" xfId="6482"/>
    <cellStyle name="표준 20 2 12 2" xfId="11777"/>
    <cellStyle name="표준 20 2 12 2 2" xfId="24018"/>
    <cellStyle name="표준 20 2 12 3" xfId="18722"/>
    <cellStyle name="표준 20 2 13" xfId="11772"/>
    <cellStyle name="표준 20 2 13 2" xfId="24013"/>
    <cellStyle name="표준 20 2 14" xfId="13025"/>
    <cellStyle name="표준 20 2 2" xfId="796"/>
    <cellStyle name="표준 20 2 2 10" xfId="4444"/>
    <cellStyle name="표준 20 2 2 10 2" xfId="11779"/>
    <cellStyle name="표준 20 2 2 10 2 2" xfId="24020"/>
    <cellStyle name="표준 20 2 2 10 3" xfId="16684"/>
    <cellStyle name="표준 20 2 2 11" xfId="6484"/>
    <cellStyle name="표준 20 2 2 11 2" xfId="11780"/>
    <cellStyle name="표준 20 2 2 11 2 2" xfId="24021"/>
    <cellStyle name="표준 20 2 2 11 3" xfId="18724"/>
    <cellStyle name="표준 20 2 2 12" xfId="11778"/>
    <cellStyle name="표준 20 2 2 12 2" xfId="24019"/>
    <cellStyle name="표준 20 2 2 13" xfId="13038"/>
    <cellStyle name="표준 20 2 2 2" xfId="821"/>
    <cellStyle name="표준 20 2 2 2 10" xfId="6485"/>
    <cellStyle name="표준 20 2 2 2 10 2" xfId="11782"/>
    <cellStyle name="표준 20 2 2 2 10 2 2" xfId="24023"/>
    <cellStyle name="표준 20 2 2 2 10 3" xfId="18725"/>
    <cellStyle name="표준 20 2 2 2 11" xfId="11781"/>
    <cellStyle name="표준 20 2 2 2 11 2" xfId="24022"/>
    <cellStyle name="표준 20 2 2 2 12" xfId="13063"/>
    <cellStyle name="표준 20 2 2 2 2" xfId="871"/>
    <cellStyle name="표준 20 2 2 2 2 10" xfId="11783"/>
    <cellStyle name="표준 20 2 2 2 2 10 2" xfId="24024"/>
    <cellStyle name="표준 20 2 2 2 2 11" xfId="13113"/>
    <cellStyle name="표준 20 2 2 2 2 2" xfId="973"/>
    <cellStyle name="표준 20 2 2 2 2 2 2" xfId="1383"/>
    <cellStyle name="표준 20 2 2 2 2 2 2 2" xfId="2607"/>
    <cellStyle name="표준 20 2 2 2 2 2 2 2 2" xfId="4449"/>
    <cellStyle name="표준 20 2 2 2 2 2 2 2 2 2" xfId="11787"/>
    <cellStyle name="표준 20 2 2 2 2 2 2 2 2 2 2" xfId="24028"/>
    <cellStyle name="표준 20 2 2 2 2 2 2 2 2 3" xfId="16689"/>
    <cellStyle name="표준 20 2 2 2 2 2 2 2 3" xfId="6489"/>
    <cellStyle name="표준 20 2 2 2 2 2 2 2 3 2" xfId="11788"/>
    <cellStyle name="표준 20 2 2 2 2 2 2 2 3 2 2" xfId="24029"/>
    <cellStyle name="표준 20 2 2 2 2 2 2 2 3 3" xfId="18729"/>
    <cellStyle name="표준 20 2 2 2 2 2 2 2 4" xfId="11786"/>
    <cellStyle name="표준 20 2 2 2 2 2 2 2 4 2" xfId="24027"/>
    <cellStyle name="표준 20 2 2 2 2 2 2 2 5" xfId="14847"/>
    <cellStyle name="표준 20 2 2 2 2 2 2 3" xfId="4448"/>
    <cellStyle name="표준 20 2 2 2 2 2 2 3 2" xfId="11789"/>
    <cellStyle name="표준 20 2 2 2 2 2 2 3 2 2" xfId="24030"/>
    <cellStyle name="표준 20 2 2 2 2 2 2 3 3" xfId="16688"/>
    <cellStyle name="표준 20 2 2 2 2 2 2 4" xfId="6488"/>
    <cellStyle name="표준 20 2 2 2 2 2 2 4 2" xfId="11790"/>
    <cellStyle name="표준 20 2 2 2 2 2 2 4 2 2" xfId="24031"/>
    <cellStyle name="표준 20 2 2 2 2 2 2 4 3" xfId="18728"/>
    <cellStyle name="표준 20 2 2 2 2 2 2 5" xfId="11785"/>
    <cellStyle name="표준 20 2 2 2 2 2 2 5 2" xfId="24026"/>
    <cellStyle name="표준 20 2 2 2 2 2 2 6" xfId="13623"/>
    <cellStyle name="표준 20 2 2 2 2 2 3" xfId="1791"/>
    <cellStyle name="표준 20 2 2 2 2 2 3 2" xfId="4450"/>
    <cellStyle name="표준 20 2 2 2 2 2 3 2 2" xfId="11792"/>
    <cellStyle name="표준 20 2 2 2 2 2 3 2 2 2" xfId="24033"/>
    <cellStyle name="표준 20 2 2 2 2 2 3 2 3" xfId="16690"/>
    <cellStyle name="표준 20 2 2 2 2 2 3 3" xfId="6490"/>
    <cellStyle name="표준 20 2 2 2 2 2 3 3 2" xfId="11793"/>
    <cellStyle name="표준 20 2 2 2 2 2 3 3 2 2" xfId="24034"/>
    <cellStyle name="표준 20 2 2 2 2 2 3 3 3" xfId="18730"/>
    <cellStyle name="표준 20 2 2 2 2 2 3 4" xfId="11791"/>
    <cellStyle name="표준 20 2 2 2 2 2 3 4 2" xfId="24032"/>
    <cellStyle name="표준 20 2 2 2 2 2 3 5" xfId="14031"/>
    <cellStyle name="표준 20 2 2 2 2 2 4" xfId="2199"/>
    <cellStyle name="표준 20 2 2 2 2 2 4 2" xfId="4451"/>
    <cellStyle name="표준 20 2 2 2 2 2 4 2 2" xfId="11795"/>
    <cellStyle name="표준 20 2 2 2 2 2 4 2 2 2" xfId="24036"/>
    <cellStyle name="표준 20 2 2 2 2 2 4 2 3" xfId="16691"/>
    <cellStyle name="표준 20 2 2 2 2 2 4 3" xfId="6491"/>
    <cellStyle name="표준 20 2 2 2 2 2 4 3 2" xfId="11796"/>
    <cellStyle name="표준 20 2 2 2 2 2 4 3 2 2" xfId="24037"/>
    <cellStyle name="표준 20 2 2 2 2 2 4 3 3" xfId="18731"/>
    <cellStyle name="표준 20 2 2 2 2 2 4 4" xfId="11794"/>
    <cellStyle name="표준 20 2 2 2 2 2 4 4 2" xfId="24035"/>
    <cellStyle name="표준 20 2 2 2 2 2 4 5" xfId="14439"/>
    <cellStyle name="표준 20 2 2 2 2 2 5" xfId="4447"/>
    <cellStyle name="표준 20 2 2 2 2 2 5 2" xfId="11797"/>
    <cellStyle name="표준 20 2 2 2 2 2 5 2 2" xfId="24038"/>
    <cellStyle name="표준 20 2 2 2 2 2 5 3" xfId="16687"/>
    <cellStyle name="표준 20 2 2 2 2 2 6" xfId="6487"/>
    <cellStyle name="표준 20 2 2 2 2 2 6 2" xfId="11798"/>
    <cellStyle name="표준 20 2 2 2 2 2 6 2 2" xfId="24039"/>
    <cellStyle name="표준 20 2 2 2 2 2 6 3" xfId="18727"/>
    <cellStyle name="표준 20 2 2 2 2 2 7" xfId="11784"/>
    <cellStyle name="표준 20 2 2 2 2 2 7 2" xfId="24025"/>
    <cellStyle name="표준 20 2 2 2 2 2 8" xfId="13215"/>
    <cellStyle name="표준 20 2 2 2 2 3" xfId="1075"/>
    <cellStyle name="표준 20 2 2 2 2 3 2" xfId="1485"/>
    <cellStyle name="표준 20 2 2 2 2 3 2 2" xfId="2709"/>
    <cellStyle name="표준 20 2 2 2 2 3 2 2 2" xfId="4454"/>
    <cellStyle name="표준 20 2 2 2 2 3 2 2 2 2" xfId="11802"/>
    <cellStyle name="표준 20 2 2 2 2 3 2 2 2 2 2" xfId="24043"/>
    <cellStyle name="표준 20 2 2 2 2 3 2 2 2 3" xfId="16694"/>
    <cellStyle name="표준 20 2 2 2 2 3 2 2 3" xfId="6494"/>
    <cellStyle name="표준 20 2 2 2 2 3 2 2 3 2" xfId="11803"/>
    <cellStyle name="표준 20 2 2 2 2 3 2 2 3 2 2" xfId="24044"/>
    <cellStyle name="표준 20 2 2 2 2 3 2 2 3 3" xfId="18734"/>
    <cellStyle name="표준 20 2 2 2 2 3 2 2 4" xfId="11801"/>
    <cellStyle name="표준 20 2 2 2 2 3 2 2 4 2" xfId="24042"/>
    <cellStyle name="표준 20 2 2 2 2 3 2 2 5" xfId="14949"/>
    <cellStyle name="표준 20 2 2 2 2 3 2 3" xfId="4453"/>
    <cellStyle name="표준 20 2 2 2 2 3 2 3 2" xfId="11804"/>
    <cellStyle name="표준 20 2 2 2 2 3 2 3 2 2" xfId="24045"/>
    <cellStyle name="표준 20 2 2 2 2 3 2 3 3" xfId="16693"/>
    <cellStyle name="표준 20 2 2 2 2 3 2 4" xfId="6493"/>
    <cellStyle name="표준 20 2 2 2 2 3 2 4 2" xfId="11805"/>
    <cellStyle name="표준 20 2 2 2 2 3 2 4 2 2" xfId="24046"/>
    <cellStyle name="표준 20 2 2 2 2 3 2 4 3" xfId="18733"/>
    <cellStyle name="표준 20 2 2 2 2 3 2 5" xfId="11800"/>
    <cellStyle name="표준 20 2 2 2 2 3 2 5 2" xfId="24041"/>
    <cellStyle name="표준 20 2 2 2 2 3 2 6" xfId="13725"/>
    <cellStyle name="표준 20 2 2 2 2 3 3" xfId="1893"/>
    <cellStyle name="표준 20 2 2 2 2 3 3 2" xfId="4455"/>
    <cellStyle name="표준 20 2 2 2 2 3 3 2 2" xfId="11807"/>
    <cellStyle name="표준 20 2 2 2 2 3 3 2 2 2" xfId="24048"/>
    <cellStyle name="표준 20 2 2 2 2 3 3 2 3" xfId="16695"/>
    <cellStyle name="표준 20 2 2 2 2 3 3 3" xfId="6495"/>
    <cellStyle name="표준 20 2 2 2 2 3 3 3 2" xfId="11808"/>
    <cellStyle name="표준 20 2 2 2 2 3 3 3 2 2" xfId="24049"/>
    <cellStyle name="표준 20 2 2 2 2 3 3 3 3" xfId="18735"/>
    <cellStyle name="표준 20 2 2 2 2 3 3 4" xfId="11806"/>
    <cellStyle name="표준 20 2 2 2 2 3 3 4 2" xfId="24047"/>
    <cellStyle name="표준 20 2 2 2 2 3 3 5" xfId="14133"/>
    <cellStyle name="표준 20 2 2 2 2 3 4" xfId="2301"/>
    <cellStyle name="표준 20 2 2 2 2 3 4 2" xfId="4456"/>
    <cellStyle name="표준 20 2 2 2 2 3 4 2 2" xfId="11810"/>
    <cellStyle name="표준 20 2 2 2 2 3 4 2 2 2" xfId="24051"/>
    <cellStyle name="표준 20 2 2 2 2 3 4 2 3" xfId="16696"/>
    <cellStyle name="표준 20 2 2 2 2 3 4 3" xfId="6496"/>
    <cellStyle name="표준 20 2 2 2 2 3 4 3 2" xfId="11811"/>
    <cellStyle name="표준 20 2 2 2 2 3 4 3 2 2" xfId="24052"/>
    <cellStyle name="표준 20 2 2 2 2 3 4 3 3" xfId="18736"/>
    <cellStyle name="표준 20 2 2 2 2 3 4 4" xfId="11809"/>
    <cellStyle name="표준 20 2 2 2 2 3 4 4 2" xfId="24050"/>
    <cellStyle name="표준 20 2 2 2 2 3 4 5" xfId="14541"/>
    <cellStyle name="표준 20 2 2 2 2 3 5" xfId="4452"/>
    <cellStyle name="표준 20 2 2 2 2 3 5 2" xfId="11812"/>
    <cellStyle name="표준 20 2 2 2 2 3 5 2 2" xfId="24053"/>
    <cellStyle name="표준 20 2 2 2 2 3 5 3" xfId="16692"/>
    <cellStyle name="표준 20 2 2 2 2 3 6" xfId="6492"/>
    <cellStyle name="표준 20 2 2 2 2 3 6 2" xfId="11813"/>
    <cellStyle name="표준 20 2 2 2 2 3 6 2 2" xfId="24054"/>
    <cellStyle name="표준 20 2 2 2 2 3 6 3" xfId="18732"/>
    <cellStyle name="표준 20 2 2 2 2 3 7" xfId="11799"/>
    <cellStyle name="표준 20 2 2 2 2 3 7 2" xfId="24040"/>
    <cellStyle name="표준 20 2 2 2 2 3 8" xfId="13317"/>
    <cellStyle name="표준 20 2 2 2 2 4" xfId="1178"/>
    <cellStyle name="표준 20 2 2 2 2 4 2" xfId="1587"/>
    <cellStyle name="표준 20 2 2 2 2 4 2 2" xfId="2811"/>
    <cellStyle name="표준 20 2 2 2 2 4 2 2 2" xfId="4459"/>
    <cellStyle name="표준 20 2 2 2 2 4 2 2 2 2" xfId="11817"/>
    <cellStyle name="표준 20 2 2 2 2 4 2 2 2 2 2" xfId="24058"/>
    <cellStyle name="표준 20 2 2 2 2 4 2 2 2 3" xfId="16699"/>
    <cellStyle name="표준 20 2 2 2 2 4 2 2 3" xfId="6499"/>
    <cellStyle name="표준 20 2 2 2 2 4 2 2 3 2" xfId="11818"/>
    <cellStyle name="표준 20 2 2 2 2 4 2 2 3 2 2" xfId="24059"/>
    <cellStyle name="표준 20 2 2 2 2 4 2 2 3 3" xfId="18739"/>
    <cellStyle name="표준 20 2 2 2 2 4 2 2 4" xfId="11816"/>
    <cellStyle name="표준 20 2 2 2 2 4 2 2 4 2" xfId="24057"/>
    <cellStyle name="표준 20 2 2 2 2 4 2 2 5" xfId="15051"/>
    <cellStyle name="표준 20 2 2 2 2 4 2 3" xfId="4458"/>
    <cellStyle name="표준 20 2 2 2 2 4 2 3 2" xfId="11819"/>
    <cellStyle name="표준 20 2 2 2 2 4 2 3 2 2" xfId="24060"/>
    <cellStyle name="표준 20 2 2 2 2 4 2 3 3" xfId="16698"/>
    <cellStyle name="표준 20 2 2 2 2 4 2 4" xfId="6498"/>
    <cellStyle name="표준 20 2 2 2 2 4 2 4 2" xfId="11820"/>
    <cellStyle name="표준 20 2 2 2 2 4 2 4 2 2" xfId="24061"/>
    <cellStyle name="표준 20 2 2 2 2 4 2 4 3" xfId="18738"/>
    <cellStyle name="표준 20 2 2 2 2 4 2 5" xfId="11815"/>
    <cellStyle name="표준 20 2 2 2 2 4 2 5 2" xfId="24056"/>
    <cellStyle name="표준 20 2 2 2 2 4 2 6" xfId="13827"/>
    <cellStyle name="표준 20 2 2 2 2 4 3" xfId="1995"/>
    <cellStyle name="표준 20 2 2 2 2 4 3 2" xfId="4460"/>
    <cellStyle name="표준 20 2 2 2 2 4 3 2 2" xfId="11822"/>
    <cellStyle name="표준 20 2 2 2 2 4 3 2 2 2" xfId="24063"/>
    <cellStyle name="표준 20 2 2 2 2 4 3 2 3" xfId="16700"/>
    <cellStyle name="표준 20 2 2 2 2 4 3 3" xfId="6500"/>
    <cellStyle name="표준 20 2 2 2 2 4 3 3 2" xfId="11823"/>
    <cellStyle name="표준 20 2 2 2 2 4 3 3 2 2" xfId="24064"/>
    <cellStyle name="표준 20 2 2 2 2 4 3 3 3" xfId="18740"/>
    <cellStyle name="표준 20 2 2 2 2 4 3 4" xfId="11821"/>
    <cellStyle name="표준 20 2 2 2 2 4 3 4 2" xfId="24062"/>
    <cellStyle name="표준 20 2 2 2 2 4 3 5" xfId="14235"/>
    <cellStyle name="표준 20 2 2 2 2 4 4" xfId="2403"/>
    <cellStyle name="표준 20 2 2 2 2 4 4 2" xfId="4461"/>
    <cellStyle name="표준 20 2 2 2 2 4 4 2 2" xfId="11825"/>
    <cellStyle name="표준 20 2 2 2 2 4 4 2 2 2" xfId="24066"/>
    <cellStyle name="표준 20 2 2 2 2 4 4 2 3" xfId="16701"/>
    <cellStyle name="표준 20 2 2 2 2 4 4 3" xfId="6501"/>
    <cellStyle name="표준 20 2 2 2 2 4 4 3 2" xfId="11826"/>
    <cellStyle name="표준 20 2 2 2 2 4 4 3 2 2" xfId="24067"/>
    <cellStyle name="표준 20 2 2 2 2 4 4 3 3" xfId="18741"/>
    <cellStyle name="표준 20 2 2 2 2 4 4 4" xfId="11824"/>
    <cellStyle name="표준 20 2 2 2 2 4 4 4 2" xfId="24065"/>
    <cellStyle name="표준 20 2 2 2 2 4 4 5" xfId="14643"/>
    <cellStyle name="표준 20 2 2 2 2 4 5" xfId="4457"/>
    <cellStyle name="표준 20 2 2 2 2 4 5 2" xfId="11827"/>
    <cellStyle name="표준 20 2 2 2 2 4 5 2 2" xfId="24068"/>
    <cellStyle name="표준 20 2 2 2 2 4 5 3" xfId="16697"/>
    <cellStyle name="표준 20 2 2 2 2 4 6" xfId="6497"/>
    <cellStyle name="표준 20 2 2 2 2 4 6 2" xfId="11828"/>
    <cellStyle name="표준 20 2 2 2 2 4 6 2 2" xfId="24069"/>
    <cellStyle name="표준 20 2 2 2 2 4 6 3" xfId="18737"/>
    <cellStyle name="표준 20 2 2 2 2 4 7" xfId="11814"/>
    <cellStyle name="표준 20 2 2 2 2 4 7 2" xfId="24055"/>
    <cellStyle name="표준 20 2 2 2 2 4 8" xfId="13419"/>
    <cellStyle name="표준 20 2 2 2 2 5" xfId="1281"/>
    <cellStyle name="표준 20 2 2 2 2 5 2" xfId="2505"/>
    <cellStyle name="표준 20 2 2 2 2 5 2 2" xfId="4463"/>
    <cellStyle name="표준 20 2 2 2 2 5 2 2 2" xfId="11831"/>
    <cellStyle name="표준 20 2 2 2 2 5 2 2 2 2" xfId="24072"/>
    <cellStyle name="표준 20 2 2 2 2 5 2 2 3" xfId="16703"/>
    <cellStyle name="표준 20 2 2 2 2 5 2 3" xfId="6503"/>
    <cellStyle name="표준 20 2 2 2 2 5 2 3 2" xfId="11832"/>
    <cellStyle name="표준 20 2 2 2 2 5 2 3 2 2" xfId="24073"/>
    <cellStyle name="표준 20 2 2 2 2 5 2 3 3" xfId="18743"/>
    <cellStyle name="표준 20 2 2 2 2 5 2 4" xfId="11830"/>
    <cellStyle name="표준 20 2 2 2 2 5 2 4 2" xfId="24071"/>
    <cellStyle name="표준 20 2 2 2 2 5 2 5" xfId="14745"/>
    <cellStyle name="표준 20 2 2 2 2 5 3" xfId="4462"/>
    <cellStyle name="표준 20 2 2 2 2 5 3 2" xfId="11833"/>
    <cellStyle name="표준 20 2 2 2 2 5 3 2 2" xfId="24074"/>
    <cellStyle name="표준 20 2 2 2 2 5 3 3" xfId="16702"/>
    <cellStyle name="표준 20 2 2 2 2 5 4" xfId="6502"/>
    <cellStyle name="표준 20 2 2 2 2 5 4 2" xfId="11834"/>
    <cellStyle name="표준 20 2 2 2 2 5 4 2 2" xfId="24075"/>
    <cellStyle name="표준 20 2 2 2 2 5 4 3" xfId="18742"/>
    <cellStyle name="표준 20 2 2 2 2 5 5" xfId="11829"/>
    <cellStyle name="표준 20 2 2 2 2 5 5 2" xfId="24070"/>
    <cellStyle name="표준 20 2 2 2 2 5 6" xfId="13521"/>
    <cellStyle name="표준 20 2 2 2 2 6" xfId="1689"/>
    <cellStyle name="표준 20 2 2 2 2 6 2" xfId="4464"/>
    <cellStyle name="표준 20 2 2 2 2 6 2 2" xfId="11836"/>
    <cellStyle name="표준 20 2 2 2 2 6 2 2 2" xfId="24077"/>
    <cellStyle name="표준 20 2 2 2 2 6 2 3" xfId="16704"/>
    <cellStyle name="표준 20 2 2 2 2 6 3" xfId="6504"/>
    <cellStyle name="표준 20 2 2 2 2 6 3 2" xfId="11837"/>
    <cellStyle name="표준 20 2 2 2 2 6 3 2 2" xfId="24078"/>
    <cellStyle name="표준 20 2 2 2 2 6 3 3" xfId="18744"/>
    <cellStyle name="표준 20 2 2 2 2 6 4" xfId="11835"/>
    <cellStyle name="표준 20 2 2 2 2 6 4 2" xfId="24076"/>
    <cellStyle name="표준 20 2 2 2 2 6 5" xfId="13929"/>
    <cellStyle name="표준 20 2 2 2 2 7" xfId="2097"/>
    <cellStyle name="표준 20 2 2 2 2 7 2" xfId="4465"/>
    <cellStyle name="표준 20 2 2 2 2 7 2 2" xfId="11839"/>
    <cellStyle name="표준 20 2 2 2 2 7 2 2 2" xfId="24080"/>
    <cellStyle name="표준 20 2 2 2 2 7 2 3" xfId="16705"/>
    <cellStyle name="표준 20 2 2 2 2 7 3" xfId="6505"/>
    <cellStyle name="표준 20 2 2 2 2 7 3 2" xfId="11840"/>
    <cellStyle name="표준 20 2 2 2 2 7 3 2 2" xfId="24081"/>
    <cellStyle name="표준 20 2 2 2 2 7 3 3" xfId="18745"/>
    <cellStyle name="표준 20 2 2 2 2 7 4" xfId="11838"/>
    <cellStyle name="표준 20 2 2 2 2 7 4 2" xfId="24079"/>
    <cellStyle name="표준 20 2 2 2 2 7 5" xfId="14337"/>
    <cellStyle name="표준 20 2 2 2 2 8" xfId="4446"/>
    <cellStyle name="표준 20 2 2 2 2 8 2" xfId="11841"/>
    <cellStyle name="표준 20 2 2 2 2 8 2 2" xfId="24082"/>
    <cellStyle name="표준 20 2 2 2 2 8 3" xfId="16686"/>
    <cellStyle name="표준 20 2 2 2 2 9" xfId="6486"/>
    <cellStyle name="표준 20 2 2 2 2 9 2" xfId="11842"/>
    <cellStyle name="표준 20 2 2 2 2 9 2 2" xfId="24083"/>
    <cellStyle name="표준 20 2 2 2 2 9 3" xfId="18726"/>
    <cellStyle name="표준 20 2 2 2 3" xfId="923"/>
    <cellStyle name="표준 20 2 2 2 3 2" xfId="1333"/>
    <cellStyle name="표준 20 2 2 2 3 2 2" xfId="2557"/>
    <cellStyle name="표준 20 2 2 2 3 2 2 2" xfId="4468"/>
    <cellStyle name="표준 20 2 2 2 3 2 2 2 2" xfId="11846"/>
    <cellStyle name="표준 20 2 2 2 3 2 2 2 2 2" xfId="24087"/>
    <cellStyle name="표준 20 2 2 2 3 2 2 2 3" xfId="16708"/>
    <cellStyle name="표준 20 2 2 2 3 2 2 3" xfId="6508"/>
    <cellStyle name="표준 20 2 2 2 3 2 2 3 2" xfId="11847"/>
    <cellStyle name="표준 20 2 2 2 3 2 2 3 2 2" xfId="24088"/>
    <cellStyle name="표준 20 2 2 2 3 2 2 3 3" xfId="18748"/>
    <cellStyle name="표준 20 2 2 2 3 2 2 4" xfId="11845"/>
    <cellStyle name="표준 20 2 2 2 3 2 2 4 2" xfId="24086"/>
    <cellStyle name="표준 20 2 2 2 3 2 2 5" xfId="14797"/>
    <cellStyle name="표준 20 2 2 2 3 2 3" xfId="4467"/>
    <cellStyle name="표준 20 2 2 2 3 2 3 2" xfId="11848"/>
    <cellStyle name="표준 20 2 2 2 3 2 3 2 2" xfId="24089"/>
    <cellStyle name="표준 20 2 2 2 3 2 3 3" xfId="16707"/>
    <cellStyle name="표준 20 2 2 2 3 2 4" xfId="6507"/>
    <cellStyle name="표준 20 2 2 2 3 2 4 2" xfId="11849"/>
    <cellStyle name="표준 20 2 2 2 3 2 4 2 2" xfId="24090"/>
    <cellStyle name="표준 20 2 2 2 3 2 4 3" xfId="18747"/>
    <cellStyle name="표준 20 2 2 2 3 2 5" xfId="11844"/>
    <cellStyle name="표준 20 2 2 2 3 2 5 2" xfId="24085"/>
    <cellStyle name="표준 20 2 2 2 3 2 6" xfId="13573"/>
    <cellStyle name="표준 20 2 2 2 3 3" xfId="1741"/>
    <cellStyle name="표준 20 2 2 2 3 3 2" xfId="4469"/>
    <cellStyle name="표준 20 2 2 2 3 3 2 2" xfId="11851"/>
    <cellStyle name="표준 20 2 2 2 3 3 2 2 2" xfId="24092"/>
    <cellStyle name="표준 20 2 2 2 3 3 2 3" xfId="16709"/>
    <cellStyle name="표준 20 2 2 2 3 3 3" xfId="6509"/>
    <cellStyle name="표준 20 2 2 2 3 3 3 2" xfId="11852"/>
    <cellStyle name="표준 20 2 2 2 3 3 3 2 2" xfId="24093"/>
    <cellStyle name="표준 20 2 2 2 3 3 3 3" xfId="18749"/>
    <cellStyle name="표준 20 2 2 2 3 3 4" xfId="11850"/>
    <cellStyle name="표준 20 2 2 2 3 3 4 2" xfId="24091"/>
    <cellStyle name="표준 20 2 2 2 3 3 5" xfId="13981"/>
    <cellStyle name="표준 20 2 2 2 3 4" xfId="2149"/>
    <cellStyle name="표준 20 2 2 2 3 4 2" xfId="4470"/>
    <cellStyle name="표준 20 2 2 2 3 4 2 2" xfId="11854"/>
    <cellStyle name="표준 20 2 2 2 3 4 2 2 2" xfId="24095"/>
    <cellStyle name="표준 20 2 2 2 3 4 2 3" xfId="16710"/>
    <cellStyle name="표준 20 2 2 2 3 4 3" xfId="6510"/>
    <cellStyle name="표준 20 2 2 2 3 4 3 2" xfId="11855"/>
    <cellStyle name="표준 20 2 2 2 3 4 3 2 2" xfId="24096"/>
    <cellStyle name="표준 20 2 2 2 3 4 3 3" xfId="18750"/>
    <cellStyle name="표준 20 2 2 2 3 4 4" xfId="11853"/>
    <cellStyle name="표준 20 2 2 2 3 4 4 2" xfId="24094"/>
    <cellStyle name="표준 20 2 2 2 3 4 5" xfId="14389"/>
    <cellStyle name="표준 20 2 2 2 3 5" xfId="4466"/>
    <cellStyle name="표준 20 2 2 2 3 5 2" xfId="11856"/>
    <cellStyle name="표준 20 2 2 2 3 5 2 2" xfId="24097"/>
    <cellStyle name="표준 20 2 2 2 3 5 3" xfId="16706"/>
    <cellStyle name="표준 20 2 2 2 3 6" xfId="6506"/>
    <cellStyle name="표준 20 2 2 2 3 6 2" xfId="11857"/>
    <cellStyle name="표준 20 2 2 2 3 6 2 2" xfId="24098"/>
    <cellStyle name="표준 20 2 2 2 3 6 3" xfId="18746"/>
    <cellStyle name="표준 20 2 2 2 3 7" xfId="11843"/>
    <cellStyle name="표준 20 2 2 2 3 7 2" xfId="24084"/>
    <cellStyle name="표준 20 2 2 2 3 8" xfId="13165"/>
    <cellStyle name="표준 20 2 2 2 4" xfId="1025"/>
    <cellStyle name="표준 20 2 2 2 4 2" xfId="1435"/>
    <cellStyle name="표준 20 2 2 2 4 2 2" xfId="2659"/>
    <cellStyle name="표준 20 2 2 2 4 2 2 2" xfId="4473"/>
    <cellStyle name="표준 20 2 2 2 4 2 2 2 2" xfId="11861"/>
    <cellStyle name="표준 20 2 2 2 4 2 2 2 2 2" xfId="24102"/>
    <cellStyle name="표준 20 2 2 2 4 2 2 2 3" xfId="16713"/>
    <cellStyle name="표준 20 2 2 2 4 2 2 3" xfId="6513"/>
    <cellStyle name="표준 20 2 2 2 4 2 2 3 2" xfId="11862"/>
    <cellStyle name="표준 20 2 2 2 4 2 2 3 2 2" xfId="24103"/>
    <cellStyle name="표준 20 2 2 2 4 2 2 3 3" xfId="18753"/>
    <cellStyle name="표준 20 2 2 2 4 2 2 4" xfId="11860"/>
    <cellStyle name="표준 20 2 2 2 4 2 2 4 2" xfId="24101"/>
    <cellStyle name="표준 20 2 2 2 4 2 2 5" xfId="14899"/>
    <cellStyle name="표준 20 2 2 2 4 2 3" xfId="4472"/>
    <cellStyle name="표준 20 2 2 2 4 2 3 2" xfId="11863"/>
    <cellStyle name="표준 20 2 2 2 4 2 3 2 2" xfId="24104"/>
    <cellStyle name="표준 20 2 2 2 4 2 3 3" xfId="16712"/>
    <cellStyle name="표준 20 2 2 2 4 2 4" xfId="6512"/>
    <cellStyle name="표준 20 2 2 2 4 2 4 2" xfId="11864"/>
    <cellStyle name="표준 20 2 2 2 4 2 4 2 2" xfId="24105"/>
    <cellStyle name="표준 20 2 2 2 4 2 4 3" xfId="18752"/>
    <cellStyle name="표준 20 2 2 2 4 2 5" xfId="11859"/>
    <cellStyle name="표준 20 2 2 2 4 2 5 2" xfId="24100"/>
    <cellStyle name="표준 20 2 2 2 4 2 6" xfId="13675"/>
    <cellStyle name="표준 20 2 2 2 4 3" xfId="1843"/>
    <cellStyle name="표준 20 2 2 2 4 3 2" xfId="4474"/>
    <cellStyle name="표준 20 2 2 2 4 3 2 2" xfId="11866"/>
    <cellStyle name="표준 20 2 2 2 4 3 2 2 2" xfId="24107"/>
    <cellStyle name="표준 20 2 2 2 4 3 2 3" xfId="16714"/>
    <cellStyle name="표준 20 2 2 2 4 3 3" xfId="6514"/>
    <cellStyle name="표준 20 2 2 2 4 3 3 2" xfId="11867"/>
    <cellStyle name="표준 20 2 2 2 4 3 3 2 2" xfId="24108"/>
    <cellStyle name="표준 20 2 2 2 4 3 3 3" xfId="18754"/>
    <cellStyle name="표준 20 2 2 2 4 3 4" xfId="11865"/>
    <cellStyle name="표준 20 2 2 2 4 3 4 2" xfId="24106"/>
    <cellStyle name="표준 20 2 2 2 4 3 5" xfId="14083"/>
    <cellStyle name="표준 20 2 2 2 4 4" xfId="2251"/>
    <cellStyle name="표준 20 2 2 2 4 4 2" xfId="4475"/>
    <cellStyle name="표준 20 2 2 2 4 4 2 2" xfId="11869"/>
    <cellStyle name="표준 20 2 2 2 4 4 2 2 2" xfId="24110"/>
    <cellStyle name="표준 20 2 2 2 4 4 2 3" xfId="16715"/>
    <cellStyle name="표준 20 2 2 2 4 4 3" xfId="6515"/>
    <cellStyle name="표준 20 2 2 2 4 4 3 2" xfId="11870"/>
    <cellStyle name="표준 20 2 2 2 4 4 3 2 2" xfId="24111"/>
    <cellStyle name="표준 20 2 2 2 4 4 3 3" xfId="18755"/>
    <cellStyle name="표준 20 2 2 2 4 4 4" xfId="11868"/>
    <cellStyle name="표준 20 2 2 2 4 4 4 2" xfId="24109"/>
    <cellStyle name="표준 20 2 2 2 4 4 5" xfId="14491"/>
    <cellStyle name="표준 20 2 2 2 4 5" xfId="4471"/>
    <cellStyle name="표준 20 2 2 2 4 5 2" xfId="11871"/>
    <cellStyle name="표준 20 2 2 2 4 5 2 2" xfId="24112"/>
    <cellStyle name="표준 20 2 2 2 4 5 3" xfId="16711"/>
    <cellStyle name="표준 20 2 2 2 4 6" xfId="6511"/>
    <cellStyle name="표준 20 2 2 2 4 6 2" xfId="11872"/>
    <cellStyle name="표준 20 2 2 2 4 6 2 2" xfId="24113"/>
    <cellStyle name="표준 20 2 2 2 4 6 3" xfId="18751"/>
    <cellStyle name="표준 20 2 2 2 4 7" xfId="11858"/>
    <cellStyle name="표준 20 2 2 2 4 7 2" xfId="24099"/>
    <cellStyle name="표준 20 2 2 2 4 8" xfId="13267"/>
    <cellStyle name="표준 20 2 2 2 5" xfId="1128"/>
    <cellStyle name="표준 20 2 2 2 5 2" xfId="1537"/>
    <cellStyle name="표준 20 2 2 2 5 2 2" xfId="2761"/>
    <cellStyle name="표준 20 2 2 2 5 2 2 2" xfId="4478"/>
    <cellStyle name="표준 20 2 2 2 5 2 2 2 2" xfId="11876"/>
    <cellStyle name="표준 20 2 2 2 5 2 2 2 2 2" xfId="24117"/>
    <cellStyle name="표준 20 2 2 2 5 2 2 2 3" xfId="16718"/>
    <cellStyle name="표준 20 2 2 2 5 2 2 3" xfId="6518"/>
    <cellStyle name="표준 20 2 2 2 5 2 2 3 2" xfId="11877"/>
    <cellStyle name="표준 20 2 2 2 5 2 2 3 2 2" xfId="24118"/>
    <cellStyle name="표준 20 2 2 2 5 2 2 3 3" xfId="18758"/>
    <cellStyle name="표준 20 2 2 2 5 2 2 4" xfId="11875"/>
    <cellStyle name="표준 20 2 2 2 5 2 2 4 2" xfId="24116"/>
    <cellStyle name="표준 20 2 2 2 5 2 2 5" xfId="15001"/>
    <cellStyle name="표준 20 2 2 2 5 2 3" xfId="4477"/>
    <cellStyle name="표준 20 2 2 2 5 2 3 2" xfId="11878"/>
    <cellStyle name="표준 20 2 2 2 5 2 3 2 2" xfId="24119"/>
    <cellStyle name="표준 20 2 2 2 5 2 3 3" xfId="16717"/>
    <cellStyle name="표준 20 2 2 2 5 2 4" xfId="6517"/>
    <cellStyle name="표준 20 2 2 2 5 2 4 2" xfId="11879"/>
    <cellStyle name="표준 20 2 2 2 5 2 4 2 2" xfId="24120"/>
    <cellStyle name="표준 20 2 2 2 5 2 4 3" xfId="18757"/>
    <cellStyle name="표준 20 2 2 2 5 2 5" xfId="11874"/>
    <cellStyle name="표준 20 2 2 2 5 2 5 2" xfId="24115"/>
    <cellStyle name="표준 20 2 2 2 5 2 6" xfId="13777"/>
    <cellStyle name="표준 20 2 2 2 5 3" xfId="1945"/>
    <cellStyle name="표준 20 2 2 2 5 3 2" xfId="4479"/>
    <cellStyle name="표준 20 2 2 2 5 3 2 2" xfId="11881"/>
    <cellStyle name="표준 20 2 2 2 5 3 2 2 2" xfId="24122"/>
    <cellStyle name="표준 20 2 2 2 5 3 2 3" xfId="16719"/>
    <cellStyle name="표준 20 2 2 2 5 3 3" xfId="6519"/>
    <cellStyle name="표준 20 2 2 2 5 3 3 2" xfId="11882"/>
    <cellStyle name="표준 20 2 2 2 5 3 3 2 2" xfId="24123"/>
    <cellStyle name="표준 20 2 2 2 5 3 3 3" xfId="18759"/>
    <cellStyle name="표준 20 2 2 2 5 3 4" xfId="11880"/>
    <cellStyle name="표준 20 2 2 2 5 3 4 2" xfId="24121"/>
    <cellStyle name="표준 20 2 2 2 5 3 5" xfId="14185"/>
    <cellStyle name="표준 20 2 2 2 5 4" xfId="2353"/>
    <cellStyle name="표준 20 2 2 2 5 4 2" xfId="4480"/>
    <cellStyle name="표준 20 2 2 2 5 4 2 2" xfId="11884"/>
    <cellStyle name="표준 20 2 2 2 5 4 2 2 2" xfId="24125"/>
    <cellStyle name="표준 20 2 2 2 5 4 2 3" xfId="16720"/>
    <cellStyle name="표준 20 2 2 2 5 4 3" xfId="6520"/>
    <cellStyle name="표준 20 2 2 2 5 4 3 2" xfId="11885"/>
    <cellStyle name="표준 20 2 2 2 5 4 3 2 2" xfId="24126"/>
    <cellStyle name="표준 20 2 2 2 5 4 3 3" xfId="18760"/>
    <cellStyle name="표준 20 2 2 2 5 4 4" xfId="11883"/>
    <cellStyle name="표준 20 2 2 2 5 4 4 2" xfId="24124"/>
    <cellStyle name="표준 20 2 2 2 5 4 5" xfId="14593"/>
    <cellStyle name="표준 20 2 2 2 5 5" xfId="4476"/>
    <cellStyle name="표준 20 2 2 2 5 5 2" xfId="11886"/>
    <cellStyle name="표준 20 2 2 2 5 5 2 2" xfId="24127"/>
    <cellStyle name="표준 20 2 2 2 5 5 3" xfId="16716"/>
    <cellStyle name="표준 20 2 2 2 5 6" xfId="6516"/>
    <cellStyle name="표준 20 2 2 2 5 6 2" xfId="11887"/>
    <cellStyle name="표준 20 2 2 2 5 6 2 2" xfId="24128"/>
    <cellStyle name="표준 20 2 2 2 5 6 3" xfId="18756"/>
    <cellStyle name="표준 20 2 2 2 5 7" xfId="11873"/>
    <cellStyle name="표준 20 2 2 2 5 7 2" xfId="24114"/>
    <cellStyle name="표준 20 2 2 2 5 8" xfId="13369"/>
    <cellStyle name="표준 20 2 2 2 6" xfId="1231"/>
    <cellStyle name="표준 20 2 2 2 6 2" xfId="2455"/>
    <cellStyle name="표준 20 2 2 2 6 2 2" xfId="4482"/>
    <cellStyle name="표준 20 2 2 2 6 2 2 2" xfId="11890"/>
    <cellStyle name="표준 20 2 2 2 6 2 2 2 2" xfId="24131"/>
    <cellStyle name="표준 20 2 2 2 6 2 2 3" xfId="16722"/>
    <cellStyle name="표준 20 2 2 2 6 2 3" xfId="6522"/>
    <cellStyle name="표준 20 2 2 2 6 2 3 2" xfId="11891"/>
    <cellStyle name="표준 20 2 2 2 6 2 3 2 2" xfId="24132"/>
    <cellStyle name="표준 20 2 2 2 6 2 3 3" xfId="18762"/>
    <cellStyle name="표준 20 2 2 2 6 2 4" xfId="11889"/>
    <cellStyle name="표준 20 2 2 2 6 2 4 2" xfId="24130"/>
    <cellStyle name="표준 20 2 2 2 6 2 5" xfId="14695"/>
    <cellStyle name="표준 20 2 2 2 6 3" xfId="4481"/>
    <cellStyle name="표준 20 2 2 2 6 3 2" xfId="11892"/>
    <cellStyle name="표준 20 2 2 2 6 3 2 2" xfId="24133"/>
    <cellStyle name="표준 20 2 2 2 6 3 3" xfId="16721"/>
    <cellStyle name="표준 20 2 2 2 6 4" xfId="6521"/>
    <cellStyle name="표준 20 2 2 2 6 4 2" xfId="11893"/>
    <cellStyle name="표준 20 2 2 2 6 4 2 2" xfId="24134"/>
    <cellStyle name="표준 20 2 2 2 6 4 3" xfId="18761"/>
    <cellStyle name="표준 20 2 2 2 6 5" xfId="11888"/>
    <cellStyle name="표준 20 2 2 2 6 5 2" xfId="24129"/>
    <cellStyle name="표준 20 2 2 2 6 6" xfId="13471"/>
    <cellStyle name="표준 20 2 2 2 7" xfId="1639"/>
    <cellStyle name="표준 20 2 2 2 7 2" xfId="4483"/>
    <cellStyle name="표준 20 2 2 2 7 2 2" xfId="11895"/>
    <cellStyle name="표준 20 2 2 2 7 2 2 2" xfId="24136"/>
    <cellStyle name="표준 20 2 2 2 7 2 3" xfId="16723"/>
    <cellStyle name="표준 20 2 2 2 7 3" xfId="6523"/>
    <cellStyle name="표준 20 2 2 2 7 3 2" xfId="11896"/>
    <cellStyle name="표준 20 2 2 2 7 3 2 2" xfId="24137"/>
    <cellStyle name="표준 20 2 2 2 7 3 3" xfId="18763"/>
    <cellStyle name="표준 20 2 2 2 7 4" xfId="11894"/>
    <cellStyle name="표준 20 2 2 2 7 4 2" xfId="24135"/>
    <cellStyle name="표준 20 2 2 2 7 5" xfId="13879"/>
    <cellStyle name="표준 20 2 2 2 8" xfId="2047"/>
    <cellStyle name="표준 20 2 2 2 8 2" xfId="4484"/>
    <cellStyle name="표준 20 2 2 2 8 2 2" xfId="11898"/>
    <cellStyle name="표준 20 2 2 2 8 2 2 2" xfId="24139"/>
    <cellStyle name="표준 20 2 2 2 8 2 3" xfId="16724"/>
    <cellStyle name="표준 20 2 2 2 8 3" xfId="6524"/>
    <cellStyle name="표준 20 2 2 2 8 3 2" xfId="11899"/>
    <cellStyle name="표준 20 2 2 2 8 3 2 2" xfId="24140"/>
    <cellStyle name="표준 20 2 2 2 8 3 3" xfId="18764"/>
    <cellStyle name="표준 20 2 2 2 8 4" xfId="11897"/>
    <cellStyle name="표준 20 2 2 2 8 4 2" xfId="24138"/>
    <cellStyle name="표준 20 2 2 2 8 5" xfId="14287"/>
    <cellStyle name="표준 20 2 2 2 9" xfId="4445"/>
    <cellStyle name="표준 20 2 2 2 9 2" xfId="11900"/>
    <cellStyle name="표준 20 2 2 2 9 2 2" xfId="24141"/>
    <cellStyle name="표준 20 2 2 2 9 3" xfId="16685"/>
    <cellStyle name="표준 20 2 2 3" xfId="846"/>
    <cellStyle name="표준 20 2 2 3 10" xfId="11901"/>
    <cellStyle name="표준 20 2 2 3 10 2" xfId="24142"/>
    <cellStyle name="표준 20 2 2 3 11" xfId="13088"/>
    <cellStyle name="표준 20 2 2 3 2" xfId="948"/>
    <cellStyle name="표준 20 2 2 3 2 2" xfId="1358"/>
    <cellStyle name="표준 20 2 2 3 2 2 2" xfId="2582"/>
    <cellStyle name="표준 20 2 2 3 2 2 2 2" xfId="4488"/>
    <cellStyle name="표준 20 2 2 3 2 2 2 2 2" xfId="11905"/>
    <cellStyle name="표준 20 2 2 3 2 2 2 2 2 2" xfId="24146"/>
    <cellStyle name="표준 20 2 2 3 2 2 2 2 3" xfId="16728"/>
    <cellStyle name="표준 20 2 2 3 2 2 2 3" xfId="6528"/>
    <cellStyle name="표준 20 2 2 3 2 2 2 3 2" xfId="11906"/>
    <cellStyle name="표준 20 2 2 3 2 2 2 3 2 2" xfId="24147"/>
    <cellStyle name="표준 20 2 2 3 2 2 2 3 3" xfId="18768"/>
    <cellStyle name="표준 20 2 2 3 2 2 2 4" xfId="11904"/>
    <cellStyle name="표준 20 2 2 3 2 2 2 4 2" xfId="24145"/>
    <cellStyle name="표준 20 2 2 3 2 2 2 5" xfId="14822"/>
    <cellStyle name="표준 20 2 2 3 2 2 3" xfId="4487"/>
    <cellStyle name="표준 20 2 2 3 2 2 3 2" xfId="11907"/>
    <cellStyle name="표준 20 2 2 3 2 2 3 2 2" xfId="24148"/>
    <cellStyle name="표준 20 2 2 3 2 2 3 3" xfId="16727"/>
    <cellStyle name="표준 20 2 2 3 2 2 4" xfId="6527"/>
    <cellStyle name="표준 20 2 2 3 2 2 4 2" xfId="11908"/>
    <cellStyle name="표준 20 2 2 3 2 2 4 2 2" xfId="24149"/>
    <cellStyle name="표준 20 2 2 3 2 2 4 3" xfId="18767"/>
    <cellStyle name="표준 20 2 2 3 2 2 5" xfId="11903"/>
    <cellStyle name="표준 20 2 2 3 2 2 5 2" xfId="24144"/>
    <cellStyle name="표준 20 2 2 3 2 2 6" xfId="13598"/>
    <cellStyle name="표준 20 2 2 3 2 3" xfId="1766"/>
    <cellStyle name="표준 20 2 2 3 2 3 2" xfId="4489"/>
    <cellStyle name="표준 20 2 2 3 2 3 2 2" xfId="11910"/>
    <cellStyle name="표준 20 2 2 3 2 3 2 2 2" xfId="24151"/>
    <cellStyle name="표준 20 2 2 3 2 3 2 3" xfId="16729"/>
    <cellStyle name="표준 20 2 2 3 2 3 3" xfId="6529"/>
    <cellStyle name="표준 20 2 2 3 2 3 3 2" xfId="11911"/>
    <cellStyle name="표준 20 2 2 3 2 3 3 2 2" xfId="24152"/>
    <cellStyle name="표준 20 2 2 3 2 3 3 3" xfId="18769"/>
    <cellStyle name="표준 20 2 2 3 2 3 4" xfId="11909"/>
    <cellStyle name="표준 20 2 2 3 2 3 4 2" xfId="24150"/>
    <cellStyle name="표준 20 2 2 3 2 3 5" xfId="14006"/>
    <cellStyle name="표준 20 2 2 3 2 4" xfId="2174"/>
    <cellStyle name="표준 20 2 2 3 2 4 2" xfId="4490"/>
    <cellStyle name="표준 20 2 2 3 2 4 2 2" xfId="11913"/>
    <cellStyle name="표준 20 2 2 3 2 4 2 2 2" xfId="24154"/>
    <cellStyle name="표준 20 2 2 3 2 4 2 3" xfId="16730"/>
    <cellStyle name="표준 20 2 2 3 2 4 3" xfId="6530"/>
    <cellStyle name="표준 20 2 2 3 2 4 3 2" xfId="11914"/>
    <cellStyle name="표준 20 2 2 3 2 4 3 2 2" xfId="24155"/>
    <cellStyle name="표준 20 2 2 3 2 4 3 3" xfId="18770"/>
    <cellStyle name="표준 20 2 2 3 2 4 4" xfId="11912"/>
    <cellStyle name="표준 20 2 2 3 2 4 4 2" xfId="24153"/>
    <cellStyle name="표준 20 2 2 3 2 4 5" xfId="14414"/>
    <cellStyle name="표준 20 2 2 3 2 5" xfId="4486"/>
    <cellStyle name="표준 20 2 2 3 2 5 2" xfId="11915"/>
    <cellStyle name="표준 20 2 2 3 2 5 2 2" xfId="24156"/>
    <cellStyle name="표준 20 2 2 3 2 5 3" xfId="16726"/>
    <cellStyle name="표준 20 2 2 3 2 6" xfId="6526"/>
    <cellStyle name="표준 20 2 2 3 2 6 2" xfId="11916"/>
    <cellStyle name="표준 20 2 2 3 2 6 2 2" xfId="24157"/>
    <cellStyle name="표준 20 2 2 3 2 6 3" xfId="18766"/>
    <cellStyle name="표준 20 2 2 3 2 7" xfId="11902"/>
    <cellStyle name="표준 20 2 2 3 2 7 2" xfId="24143"/>
    <cellStyle name="표준 20 2 2 3 2 8" xfId="13190"/>
    <cellStyle name="표준 20 2 2 3 3" xfId="1050"/>
    <cellStyle name="표준 20 2 2 3 3 2" xfId="1460"/>
    <cellStyle name="표준 20 2 2 3 3 2 2" xfId="2684"/>
    <cellStyle name="표준 20 2 2 3 3 2 2 2" xfId="4493"/>
    <cellStyle name="표준 20 2 2 3 3 2 2 2 2" xfId="11920"/>
    <cellStyle name="표준 20 2 2 3 3 2 2 2 2 2" xfId="24161"/>
    <cellStyle name="표준 20 2 2 3 3 2 2 2 3" xfId="16733"/>
    <cellStyle name="표준 20 2 2 3 3 2 2 3" xfId="6533"/>
    <cellStyle name="표준 20 2 2 3 3 2 2 3 2" xfId="11921"/>
    <cellStyle name="표준 20 2 2 3 3 2 2 3 2 2" xfId="24162"/>
    <cellStyle name="표준 20 2 2 3 3 2 2 3 3" xfId="18773"/>
    <cellStyle name="표준 20 2 2 3 3 2 2 4" xfId="11919"/>
    <cellStyle name="표준 20 2 2 3 3 2 2 4 2" xfId="24160"/>
    <cellStyle name="표준 20 2 2 3 3 2 2 5" xfId="14924"/>
    <cellStyle name="표준 20 2 2 3 3 2 3" xfId="4492"/>
    <cellStyle name="표준 20 2 2 3 3 2 3 2" xfId="11922"/>
    <cellStyle name="표준 20 2 2 3 3 2 3 2 2" xfId="24163"/>
    <cellStyle name="표준 20 2 2 3 3 2 3 3" xfId="16732"/>
    <cellStyle name="표준 20 2 2 3 3 2 4" xfId="6532"/>
    <cellStyle name="표준 20 2 2 3 3 2 4 2" xfId="11923"/>
    <cellStyle name="표준 20 2 2 3 3 2 4 2 2" xfId="24164"/>
    <cellStyle name="표준 20 2 2 3 3 2 4 3" xfId="18772"/>
    <cellStyle name="표준 20 2 2 3 3 2 5" xfId="11918"/>
    <cellStyle name="표준 20 2 2 3 3 2 5 2" xfId="24159"/>
    <cellStyle name="표준 20 2 2 3 3 2 6" xfId="13700"/>
    <cellStyle name="표준 20 2 2 3 3 3" xfId="1868"/>
    <cellStyle name="표준 20 2 2 3 3 3 2" xfId="4494"/>
    <cellStyle name="표준 20 2 2 3 3 3 2 2" xfId="11925"/>
    <cellStyle name="표준 20 2 2 3 3 3 2 2 2" xfId="24166"/>
    <cellStyle name="표준 20 2 2 3 3 3 2 3" xfId="16734"/>
    <cellStyle name="표준 20 2 2 3 3 3 3" xfId="6534"/>
    <cellStyle name="표준 20 2 2 3 3 3 3 2" xfId="11926"/>
    <cellStyle name="표준 20 2 2 3 3 3 3 2 2" xfId="24167"/>
    <cellStyle name="표준 20 2 2 3 3 3 3 3" xfId="18774"/>
    <cellStyle name="표준 20 2 2 3 3 3 4" xfId="11924"/>
    <cellStyle name="표준 20 2 2 3 3 3 4 2" xfId="24165"/>
    <cellStyle name="표준 20 2 2 3 3 3 5" xfId="14108"/>
    <cellStyle name="표준 20 2 2 3 3 4" xfId="2276"/>
    <cellStyle name="표준 20 2 2 3 3 4 2" xfId="4495"/>
    <cellStyle name="표준 20 2 2 3 3 4 2 2" xfId="11928"/>
    <cellStyle name="표준 20 2 2 3 3 4 2 2 2" xfId="24169"/>
    <cellStyle name="표준 20 2 2 3 3 4 2 3" xfId="16735"/>
    <cellStyle name="표준 20 2 2 3 3 4 3" xfId="6535"/>
    <cellStyle name="표준 20 2 2 3 3 4 3 2" xfId="11929"/>
    <cellStyle name="표준 20 2 2 3 3 4 3 2 2" xfId="24170"/>
    <cellStyle name="표준 20 2 2 3 3 4 3 3" xfId="18775"/>
    <cellStyle name="표준 20 2 2 3 3 4 4" xfId="11927"/>
    <cellStyle name="표준 20 2 2 3 3 4 4 2" xfId="24168"/>
    <cellStyle name="표준 20 2 2 3 3 4 5" xfId="14516"/>
    <cellStyle name="표준 20 2 2 3 3 5" xfId="4491"/>
    <cellStyle name="표준 20 2 2 3 3 5 2" xfId="11930"/>
    <cellStyle name="표준 20 2 2 3 3 5 2 2" xfId="24171"/>
    <cellStyle name="표준 20 2 2 3 3 5 3" xfId="16731"/>
    <cellStyle name="표준 20 2 2 3 3 6" xfId="6531"/>
    <cellStyle name="표준 20 2 2 3 3 6 2" xfId="11931"/>
    <cellStyle name="표준 20 2 2 3 3 6 2 2" xfId="24172"/>
    <cellStyle name="표준 20 2 2 3 3 6 3" xfId="18771"/>
    <cellStyle name="표준 20 2 2 3 3 7" xfId="11917"/>
    <cellStyle name="표준 20 2 2 3 3 7 2" xfId="24158"/>
    <cellStyle name="표준 20 2 2 3 3 8" xfId="13292"/>
    <cellStyle name="표준 20 2 2 3 4" xfId="1153"/>
    <cellStyle name="표준 20 2 2 3 4 2" xfId="1562"/>
    <cellStyle name="표준 20 2 2 3 4 2 2" xfId="2786"/>
    <cellStyle name="표준 20 2 2 3 4 2 2 2" xfId="4498"/>
    <cellStyle name="표준 20 2 2 3 4 2 2 2 2" xfId="11935"/>
    <cellStyle name="표준 20 2 2 3 4 2 2 2 2 2" xfId="24176"/>
    <cellStyle name="표준 20 2 2 3 4 2 2 2 3" xfId="16738"/>
    <cellStyle name="표준 20 2 2 3 4 2 2 3" xfId="6538"/>
    <cellStyle name="표준 20 2 2 3 4 2 2 3 2" xfId="11936"/>
    <cellStyle name="표준 20 2 2 3 4 2 2 3 2 2" xfId="24177"/>
    <cellStyle name="표준 20 2 2 3 4 2 2 3 3" xfId="18778"/>
    <cellStyle name="표준 20 2 2 3 4 2 2 4" xfId="11934"/>
    <cellStyle name="표준 20 2 2 3 4 2 2 4 2" xfId="24175"/>
    <cellStyle name="표준 20 2 2 3 4 2 2 5" xfId="15026"/>
    <cellStyle name="표준 20 2 2 3 4 2 3" xfId="4497"/>
    <cellStyle name="표준 20 2 2 3 4 2 3 2" xfId="11937"/>
    <cellStyle name="표준 20 2 2 3 4 2 3 2 2" xfId="24178"/>
    <cellStyle name="표준 20 2 2 3 4 2 3 3" xfId="16737"/>
    <cellStyle name="표준 20 2 2 3 4 2 4" xfId="6537"/>
    <cellStyle name="표준 20 2 2 3 4 2 4 2" xfId="11938"/>
    <cellStyle name="표준 20 2 2 3 4 2 4 2 2" xfId="24179"/>
    <cellStyle name="표준 20 2 2 3 4 2 4 3" xfId="18777"/>
    <cellStyle name="표준 20 2 2 3 4 2 5" xfId="11933"/>
    <cellStyle name="표준 20 2 2 3 4 2 5 2" xfId="24174"/>
    <cellStyle name="표준 20 2 2 3 4 2 6" xfId="13802"/>
    <cellStyle name="표준 20 2 2 3 4 3" xfId="1970"/>
    <cellStyle name="표준 20 2 2 3 4 3 2" xfId="4499"/>
    <cellStyle name="표준 20 2 2 3 4 3 2 2" xfId="11940"/>
    <cellStyle name="표준 20 2 2 3 4 3 2 2 2" xfId="24181"/>
    <cellStyle name="표준 20 2 2 3 4 3 2 3" xfId="16739"/>
    <cellStyle name="표준 20 2 2 3 4 3 3" xfId="6539"/>
    <cellStyle name="표준 20 2 2 3 4 3 3 2" xfId="11941"/>
    <cellStyle name="표준 20 2 2 3 4 3 3 2 2" xfId="24182"/>
    <cellStyle name="표준 20 2 2 3 4 3 3 3" xfId="18779"/>
    <cellStyle name="표준 20 2 2 3 4 3 4" xfId="11939"/>
    <cellStyle name="표준 20 2 2 3 4 3 4 2" xfId="24180"/>
    <cellStyle name="표준 20 2 2 3 4 3 5" xfId="14210"/>
    <cellStyle name="표준 20 2 2 3 4 4" xfId="2378"/>
    <cellStyle name="표준 20 2 2 3 4 4 2" xfId="4500"/>
    <cellStyle name="표준 20 2 2 3 4 4 2 2" xfId="11943"/>
    <cellStyle name="표준 20 2 2 3 4 4 2 2 2" xfId="24184"/>
    <cellStyle name="표준 20 2 2 3 4 4 2 3" xfId="16740"/>
    <cellStyle name="표준 20 2 2 3 4 4 3" xfId="6540"/>
    <cellStyle name="표준 20 2 2 3 4 4 3 2" xfId="11944"/>
    <cellStyle name="표준 20 2 2 3 4 4 3 2 2" xfId="24185"/>
    <cellStyle name="표준 20 2 2 3 4 4 3 3" xfId="18780"/>
    <cellStyle name="표준 20 2 2 3 4 4 4" xfId="11942"/>
    <cellStyle name="표준 20 2 2 3 4 4 4 2" xfId="24183"/>
    <cellStyle name="표준 20 2 2 3 4 4 5" xfId="14618"/>
    <cellStyle name="표준 20 2 2 3 4 5" xfId="4496"/>
    <cellStyle name="표준 20 2 2 3 4 5 2" xfId="11945"/>
    <cellStyle name="표준 20 2 2 3 4 5 2 2" xfId="24186"/>
    <cellStyle name="표준 20 2 2 3 4 5 3" xfId="16736"/>
    <cellStyle name="표준 20 2 2 3 4 6" xfId="6536"/>
    <cellStyle name="표준 20 2 2 3 4 6 2" xfId="11946"/>
    <cellStyle name="표준 20 2 2 3 4 6 2 2" xfId="24187"/>
    <cellStyle name="표준 20 2 2 3 4 6 3" xfId="18776"/>
    <cellStyle name="표준 20 2 2 3 4 7" xfId="11932"/>
    <cellStyle name="표준 20 2 2 3 4 7 2" xfId="24173"/>
    <cellStyle name="표준 20 2 2 3 4 8" xfId="13394"/>
    <cellStyle name="표준 20 2 2 3 5" xfId="1256"/>
    <cellStyle name="표준 20 2 2 3 5 2" xfId="2480"/>
    <cellStyle name="표준 20 2 2 3 5 2 2" xfId="4502"/>
    <cellStyle name="표준 20 2 2 3 5 2 2 2" xfId="11949"/>
    <cellStyle name="표준 20 2 2 3 5 2 2 2 2" xfId="24190"/>
    <cellStyle name="표준 20 2 2 3 5 2 2 3" xfId="16742"/>
    <cellStyle name="표준 20 2 2 3 5 2 3" xfId="6542"/>
    <cellStyle name="표준 20 2 2 3 5 2 3 2" xfId="11950"/>
    <cellStyle name="표준 20 2 2 3 5 2 3 2 2" xfId="24191"/>
    <cellStyle name="표준 20 2 2 3 5 2 3 3" xfId="18782"/>
    <cellStyle name="표준 20 2 2 3 5 2 4" xfId="11948"/>
    <cellStyle name="표준 20 2 2 3 5 2 4 2" xfId="24189"/>
    <cellStyle name="표준 20 2 2 3 5 2 5" xfId="14720"/>
    <cellStyle name="표준 20 2 2 3 5 3" xfId="4501"/>
    <cellStyle name="표준 20 2 2 3 5 3 2" xfId="11951"/>
    <cellStyle name="표준 20 2 2 3 5 3 2 2" xfId="24192"/>
    <cellStyle name="표준 20 2 2 3 5 3 3" xfId="16741"/>
    <cellStyle name="표준 20 2 2 3 5 4" xfId="6541"/>
    <cellStyle name="표준 20 2 2 3 5 4 2" xfId="11952"/>
    <cellStyle name="표준 20 2 2 3 5 4 2 2" xfId="24193"/>
    <cellStyle name="표준 20 2 2 3 5 4 3" xfId="18781"/>
    <cellStyle name="표준 20 2 2 3 5 5" xfId="11947"/>
    <cellStyle name="표준 20 2 2 3 5 5 2" xfId="24188"/>
    <cellStyle name="표준 20 2 2 3 5 6" xfId="13496"/>
    <cellStyle name="표준 20 2 2 3 6" xfId="1664"/>
    <cellStyle name="표준 20 2 2 3 6 2" xfId="4503"/>
    <cellStyle name="표준 20 2 2 3 6 2 2" xfId="11954"/>
    <cellStyle name="표준 20 2 2 3 6 2 2 2" xfId="24195"/>
    <cellStyle name="표준 20 2 2 3 6 2 3" xfId="16743"/>
    <cellStyle name="표준 20 2 2 3 6 3" xfId="6543"/>
    <cellStyle name="표준 20 2 2 3 6 3 2" xfId="11955"/>
    <cellStyle name="표준 20 2 2 3 6 3 2 2" xfId="24196"/>
    <cellStyle name="표준 20 2 2 3 6 3 3" xfId="18783"/>
    <cellStyle name="표준 20 2 2 3 6 4" xfId="11953"/>
    <cellStyle name="표준 20 2 2 3 6 4 2" xfId="24194"/>
    <cellStyle name="표준 20 2 2 3 6 5" xfId="13904"/>
    <cellStyle name="표준 20 2 2 3 7" xfId="2072"/>
    <cellStyle name="표준 20 2 2 3 7 2" xfId="4504"/>
    <cellStyle name="표준 20 2 2 3 7 2 2" xfId="11957"/>
    <cellStyle name="표준 20 2 2 3 7 2 2 2" xfId="24198"/>
    <cellStyle name="표준 20 2 2 3 7 2 3" xfId="16744"/>
    <cellStyle name="표준 20 2 2 3 7 3" xfId="6544"/>
    <cellStyle name="표준 20 2 2 3 7 3 2" xfId="11958"/>
    <cellStyle name="표준 20 2 2 3 7 3 2 2" xfId="24199"/>
    <cellStyle name="표준 20 2 2 3 7 3 3" xfId="18784"/>
    <cellStyle name="표준 20 2 2 3 7 4" xfId="11956"/>
    <cellStyle name="표준 20 2 2 3 7 4 2" xfId="24197"/>
    <cellStyle name="표준 20 2 2 3 7 5" xfId="14312"/>
    <cellStyle name="표준 20 2 2 3 8" xfId="4485"/>
    <cellStyle name="표준 20 2 2 3 8 2" xfId="11959"/>
    <cellStyle name="표준 20 2 2 3 8 2 2" xfId="24200"/>
    <cellStyle name="표준 20 2 2 3 8 3" xfId="16725"/>
    <cellStyle name="표준 20 2 2 3 9" xfId="6525"/>
    <cellStyle name="표준 20 2 2 3 9 2" xfId="11960"/>
    <cellStyle name="표준 20 2 2 3 9 2 2" xfId="24201"/>
    <cellStyle name="표준 20 2 2 3 9 3" xfId="18765"/>
    <cellStyle name="표준 20 2 2 4" xfId="898"/>
    <cellStyle name="표준 20 2 2 4 2" xfId="1308"/>
    <cellStyle name="표준 20 2 2 4 2 2" xfId="2532"/>
    <cellStyle name="표준 20 2 2 4 2 2 2" xfId="4507"/>
    <cellStyle name="표준 20 2 2 4 2 2 2 2" xfId="11964"/>
    <cellStyle name="표준 20 2 2 4 2 2 2 2 2" xfId="24205"/>
    <cellStyle name="표준 20 2 2 4 2 2 2 3" xfId="16747"/>
    <cellStyle name="표준 20 2 2 4 2 2 3" xfId="6547"/>
    <cellStyle name="표준 20 2 2 4 2 2 3 2" xfId="11965"/>
    <cellStyle name="표준 20 2 2 4 2 2 3 2 2" xfId="24206"/>
    <cellStyle name="표준 20 2 2 4 2 2 3 3" xfId="18787"/>
    <cellStyle name="표준 20 2 2 4 2 2 4" xfId="11963"/>
    <cellStyle name="표준 20 2 2 4 2 2 4 2" xfId="24204"/>
    <cellStyle name="표준 20 2 2 4 2 2 5" xfId="14772"/>
    <cellStyle name="표준 20 2 2 4 2 3" xfId="4506"/>
    <cellStyle name="표준 20 2 2 4 2 3 2" xfId="11966"/>
    <cellStyle name="표준 20 2 2 4 2 3 2 2" xfId="24207"/>
    <cellStyle name="표준 20 2 2 4 2 3 3" xfId="16746"/>
    <cellStyle name="표준 20 2 2 4 2 4" xfId="6546"/>
    <cellStyle name="표준 20 2 2 4 2 4 2" xfId="11967"/>
    <cellStyle name="표준 20 2 2 4 2 4 2 2" xfId="24208"/>
    <cellStyle name="표준 20 2 2 4 2 4 3" xfId="18786"/>
    <cellStyle name="표준 20 2 2 4 2 5" xfId="11962"/>
    <cellStyle name="표준 20 2 2 4 2 5 2" xfId="24203"/>
    <cellStyle name="표준 20 2 2 4 2 6" xfId="13548"/>
    <cellStyle name="표준 20 2 2 4 3" xfId="1716"/>
    <cellStyle name="표준 20 2 2 4 3 2" xfId="4508"/>
    <cellStyle name="표준 20 2 2 4 3 2 2" xfId="11969"/>
    <cellStyle name="표준 20 2 2 4 3 2 2 2" xfId="24210"/>
    <cellStyle name="표준 20 2 2 4 3 2 3" xfId="16748"/>
    <cellStyle name="표준 20 2 2 4 3 3" xfId="6548"/>
    <cellStyle name="표준 20 2 2 4 3 3 2" xfId="11970"/>
    <cellStyle name="표준 20 2 2 4 3 3 2 2" xfId="24211"/>
    <cellStyle name="표준 20 2 2 4 3 3 3" xfId="18788"/>
    <cellStyle name="표준 20 2 2 4 3 4" xfId="11968"/>
    <cellStyle name="표준 20 2 2 4 3 4 2" xfId="24209"/>
    <cellStyle name="표준 20 2 2 4 3 5" xfId="13956"/>
    <cellStyle name="표준 20 2 2 4 4" xfId="2124"/>
    <cellStyle name="표준 20 2 2 4 4 2" xfId="4509"/>
    <cellStyle name="표준 20 2 2 4 4 2 2" xfId="11972"/>
    <cellStyle name="표준 20 2 2 4 4 2 2 2" xfId="24213"/>
    <cellStyle name="표준 20 2 2 4 4 2 3" xfId="16749"/>
    <cellStyle name="표준 20 2 2 4 4 3" xfId="6549"/>
    <cellStyle name="표준 20 2 2 4 4 3 2" xfId="11973"/>
    <cellStyle name="표준 20 2 2 4 4 3 2 2" xfId="24214"/>
    <cellStyle name="표준 20 2 2 4 4 3 3" xfId="18789"/>
    <cellStyle name="표준 20 2 2 4 4 4" xfId="11971"/>
    <cellStyle name="표준 20 2 2 4 4 4 2" xfId="24212"/>
    <cellStyle name="표준 20 2 2 4 4 5" xfId="14364"/>
    <cellStyle name="표준 20 2 2 4 5" xfId="4505"/>
    <cellStyle name="표준 20 2 2 4 5 2" xfId="11974"/>
    <cellStyle name="표준 20 2 2 4 5 2 2" xfId="24215"/>
    <cellStyle name="표준 20 2 2 4 5 3" xfId="16745"/>
    <cellStyle name="표준 20 2 2 4 6" xfId="6545"/>
    <cellStyle name="표준 20 2 2 4 6 2" xfId="11975"/>
    <cellStyle name="표준 20 2 2 4 6 2 2" xfId="24216"/>
    <cellStyle name="표준 20 2 2 4 6 3" xfId="18785"/>
    <cellStyle name="표준 20 2 2 4 7" xfId="11961"/>
    <cellStyle name="표준 20 2 2 4 7 2" xfId="24202"/>
    <cellStyle name="표준 20 2 2 4 8" xfId="13140"/>
    <cellStyle name="표준 20 2 2 5" xfId="1000"/>
    <cellStyle name="표준 20 2 2 5 2" xfId="1410"/>
    <cellStyle name="표준 20 2 2 5 2 2" xfId="2634"/>
    <cellStyle name="표준 20 2 2 5 2 2 2" xfId="4512"/>
    <cellStyle name="표준 20 2 2 5 2 2 2 2" xfId="11979"/>
    <cellStyle name="표준 20 2 2 5 2 2 2 2 2" xfId="24220"/>
    <cellStyle name="표준 20 2 2 5 2 2 2 3" xfId="16752"/>
    <cellStyle name="표준 20 2 2 5 2 2 3" xfId="6552"/>
    <cellStyle name="표준 20 2 2 5 2 2 3 2" xfId="11980"/>
    <cellStyle name="표준 20 2 2 5 2 2 3 2 2" xfId="24221"/>
    <cellStyle name="표준 20 2 2 5 2 2 3 3" xfId="18792"/>
    <cellStyle name="표준 20 2 2 5 2 2 4" xfId="11978"/>
    <cellStyle name="표준 20 2 2 5 2 2 4 2" xfId="24219"/>
    <cellStyle name="표준 20 2 2 5 2 2 5" xfId="14874"/>
    <cellStyle name="표준 20 2 2 5 2 3" xfId="4511"/>
    <cellStyle name="표준 20 2 2 5 2 3 2" xfId="11981"/>
    <cellStyle name="표준 20 2 2 5 2 3 2 2" xfId="24222"/>
    <cellStyle name="표준 20 2 2 5 2 3 3" xfId="16751"/>
    <cellStyle name="표준 20 2 2 5 2 4" xfId="6551"/>
    <cellStyle name="표준 20 2 2 5 2 4 2" xfId="11982"/>
    <cellStyle name="표준 20 2 2 5 2 4 2 2" xfId="24223"/>
    <cellStyle name="표준 20 2 2 5 2 4 3" xfId="18791"/>
    <cellStyle name="표준 20 2 2 5 2 5" xfId="11977"/>
    <cellStyle name="표준 20 2 2 5 2 5 2" xfId="24218"/>
    <cellStyle name="표준 20 2 2 5 2 6" xfId="13650"/>
    <cellStyle name="표준 20 2 2 5 3" xfId="1818"/>
    <cellStyle name="표준 20 2 2 5 3 2" xfId="4513"/>
    <cellStyle name="표준 20 2 2 5 3 2 2" xfId="11984"/>
    <cellStyle name="표준 20 2 2 5 3 2 2 2" xfId="24225"/>
    <cellStyle name="표준 20 2 2 5 3 2 3" xfId="16753"/>
    <cellStyle name="표준 20 2 2 5 3 3" xfId="6553"/>
    <cellStyle name="표준 20 2 2 5 3 3 2" xfId="11985"/>
    <cellStyle name="표준 20 2 2 5 3 3 2 2" xfId="24226"/>
    <cellStyle name="표준 20 2 2 5 3 3 3" xfId="18793"/>
    <cellStyle name="표준 20 2 2 5 3 4" xfId="11983"/>
    <cellStyle name="표준 20 2 2 5 3 4 2" xfId="24224"/>
    <cellStyle name="표준 20 2 2 5 3 5" xfId="14058"/>
    <cellStyle name="표준 20 2 2 5 4" xfId="2226"/>
    <cellStyle name="표준 20 2 2 5 4 2" xfId="4514"/>
    <cellStyle name="표준 20 2 2 5 4 2 2" xfId="11987"/>
    <cellStyle name="표준 20 2 2 5 4 2 2 2" xfId="24228"/>
    <cellStyle name="표준 20 2 2 5 4 2 3" xfId="16754"/>
    <cellStyle name="표준 20 2 2 5 4 3" xfId="6554"/>
    <cellStyle name="표준 20 2 2 5 4 3 2" xfId="11988"/>
    <cellStyle name="표준 20 2 2 5 4 3 2 2" xfId="24229"/>
    <cellStyle name="표준 20 2 2 5 4 3 3" xfId="18794"/>
    <cellStyle name="표준 20 2 2 5 4 4" xfId="11986"/>
    <cellStyle name="표준 20 2 2 5 4 4 2" xfId="24227"/>
    <cellStyle name="표준 20 2 2 5 4 5" xfId="14466"/>
    <cellStyle name="표준 20 2 2 5 5" xfId="4510"/>
    <cellStyle name="표준 20 2 2 5 5 2" xfId="11989"/>
    <cellStyle name="표준 20 2 2 5 5 2 2" xfId="24230"/>
    <cellStyle name="표준 20 2 2 5 5 3" xfId="16750"/>
    <cellStyle name="표준 20 2 2 5 6" xfId="6550"/>
    <cellStyle name="표준 20 2 2 5 6 2" xfId="11990"/>
    <cellStyle name="표준 20 2 2 5 6 2 2" xfId="24231"/>
    <cellStyle name="표준 20 2 2 5 6 3" xfId="18790"/>
    <cellStyle name="표준 20 2 2 5 7" xfId="11976"/>
    <cellStyle name="표준 20 2 2 5 7 2" xfId="24217"/>
    <cellStyle name="표준 20 2 2 5 8" xfId="13242"/>
    <cellStyle name="표준 20 2 2 6" xfId="1103"/>
    <cellStyle name="표준 20 2 2 6 2" xfId="1512"/>
    <cellStyle name="표준 20 2 2 6 2 2" xfId="2736"/>
    <cellStyle name="표준 20 2 2 6 2 2 2" xfId="4517"/>
    <cellStyle name="표준 20 2 2 6 2 2 2 2" xfId="11994"/>
    <cellStyle name="표준 20 2 2 6 2 2 2 2 2" xfId="24235"/>
    <cellStyle name="표준 20 2 2 6 2 2 2 3" xfId="16757"/>
    <cellStyle name="표준 20 2 2 6 2 2 3" xfId="6557"/>
    <cellStyle name="표준 20 2 2 6 2 2 3 2" xfId="11995"/>
    <cellStyle name="표준 20 2 2 6 2 2 3 2 2" xfId="24236"/>
    <cellStyle name="표준 20 2 2 6 2 2 3 3" xfId="18797"/>
    <cellStyle name="표준 20 2 2 6 2 2 4" xfId="11993"/>
    <cellStyle name="표준 20 2 2 6 2 2 4 2" xfId="24234"/>
    <cellStyle name="표준 20 2 2 6 2 2 5" xfId="14976"/>
    <cellStyle name="표준 20 2 2 6 2 3" xfId="4516"/>
    <cellStyle name="표준 20 2 2 6 2 3 2" xfId="11996"/>
    <cellStyle name="표준 20 2 2 6 2 3 2 2" xfId="24237"/>
    <cellStyle name="표준 20 2 2 6 2 3 3" xfId="16756"/>
    <cellStyle name="표준 20 2 2 6 2 4" xfId="6556"/>
    <cellStyle name="표준 20 2 2 6 2 4 2" xfId="11997"/>
    <cellStyle name="표준 20 2 2 6 2 4 2 2" xfId="24238"/>
    <cellStyle name="표준 20 2 2 6 2 4 3" xfId="18796"/>
    <cellStyle name="표준 20 2 2 6 2 5" xfId="11992"/>
    <cellStyle name="표준 20 2 2 6 2 5 2" xfId="24233"/>
    <cellStyle name="표준 20 2 2 6 2 6" xfId="13752"/>
    <cellStyle name="표준 20 2 2 6 3" xfId="1920"/>
    <cellStyle name="표준 20 2 2 6 3 2" xfId="4518"/>
    <cellStyle name="표준 20 2 2 6 3 2 2" xfId="11999"/>
    <cellStyle name="표준 20 2 2 6 3 2 2 2" xfId="24240"/>
    <cellStyle name="표준 20 2 2 6 3 2 3" xfId="16758"/>
    <cellStyle name="표준 20 2 2 6 3 3" xfId="6558"/>
    <cellStyle name="표준 20 2 2 6 3 3 2" xfId="12000"/>
    <cellStyle name="표준 20 2 2 6 3 3 2 2" xfId="24241"/>
    <cellStyle name="표준 20 2 2 6 3 3 3" xfId="18798"/>
    <cellStyle name="표준 20 2 2 6 3 4" xfId="11998"/>
    <cellStyle name="표준 20 2 2 6 3 4 2" xfId="24239"/>
    <cellStyle name="표준 20 2 2 6 3 5" xfId="14160"/>
    <cellStyle name="표준 20 2 2 6 4" xfId="2328"/>
    <cellStyle name="표준 20 2 2 6 4 2" xfId="4519"/>
    <cellStyle name="표준 20 2 2 6 4 2 2" xfId="12002"/>
    <cellStyle name="표준 20 2 2 6 4 2 2 2" xfId="24243"/>
    <cellStyle name="표준 20 2 2 6 4 2 3" xfId="16759"/>
    <cellStyle name="표준 20 2 2 6 4 3" xfId="6559"/>
    <cellStyle name="표준 20 2 2 6 4 3 2" xfId="12003"/>
    <cellStyle name="표준 20 2 2 6 4 3 2 2" xfId="24244"/>
    <cellStyle name="표준 20 2 2 6 4 3 3" xfId="18799"/>
    <cellStyle name="표준 20 2 2 6 4 4" xfId="12001"/>
    <cellStyle name="표준 20 2 2 6 4 4 2" xfId="24242"/>
    <cellStyle name="표준 20 2 2 6 4 5" xfId="14568"/>
    <cellStyle name="표준 20 2 2 6 5" xfId="4515"/>
    <cellStyle name="표준 20 2 2 6 5 2" xfId="12004"/>
    <cellStyle name="표준 20 2 2 6 5 2 2" xfId="24245"/>
    <cellStyle name="표준 20 2 2 6 5 3" xfId="16755"/>
    <cellStyle name="표준 20 2 2 6 6" xfId="6555"/>
    <cellStyle name="표준 20 2 2 6 6 2" xfId="12005"/>
    <cellStyle name="표준 20 2 2 6 6 2 2" xfId="24246"/>
    <cellStyle name="표준 20 2 2 6 6 3" xfId="18795"/>
    <cellStyle name="표준 20 2 2 6 7" xfId="11991"/>
    <cellStyle name="표준 20 2 2 6 7 2" xfId="24232"/>
    <cellStyle name="표준 20 2 2 6 8" xfId="13344"/>
    <cellStyle name="표준 20 2 2 7" xfId="1206"/>
    <cellStyle name="표준 20 2 2 7 2" xfId="2430"/>
    <cellStyle name="표준 20 2 2 7 2 2" xfId="4521"/>
    <cellStyle name="표준 20 2 2 7 2 2 2" xfId="12008"/>
    <cellStyle name="표준 20 2 2 7 2 2 2 2" xfId="24249"/>
    <cellStyle name="표준 20 2 2 7 2 2 3" xfId="16761"/>
    <cellStyle name="표준 20 2 2 7 2 3" xfId="6561"/>
    <cellStyle name="표준 20 2 2 7 2 3 2" xfId="12009"/>
    <cellStyle name="표준 20 2 2 7 2 3 2 2" xfId="24250"/>
    <cellStyle name="표준 20 2 2 7 2 3 3" xfId="18801"/>
    <cellStyle name="표준 20 2 2 7 2 4" xfId="12007"/>
    <cellStyle name="표준 20 2 2 7 2 4 2" xfId="24248"/>
    <cellStyle name="표준 20 2 2 7 2 5" xfId="14670"/>
    <cellStyle name="표준 20 2 2 7 3" xfId="4520"/>
    <cellStyle name="표준 20 2 2 7 3 2" xfId="12010"/>
    <cellStyle name="표준 20 2 2 7 3 2 2" xfId="24251"/>
    <cellStyle name="표준 20 2 2 7 3 3" xfId="16760"/>
    <cellStyle name="표준 20 2 2 7 4" xfId="6560"/>
    <cellStyle name="표준 20 2 2 7 4 2" xfId="12011"/>
    <cellStyle name="표준 20 2 2 7 4 2 2" xfId="24252"/>
    <cellStyle name="표준 20 2 2 7 4 3" xfId="18800"/>
    <cellStyle name="표준 20 2 2 7 5" xfId="12006"/>
    <cellStyle name="표준 20 2 2 7 5 2" xfId="24247"/>
    <cellStyle name="표준 20 2 2 7 6" xfId="13446"/>
    <cellStyle name="표준 20 2 2 8" xfId="1614"/>
    <cellStyle name="표준 20 2 2 8 2" xfId="4522"/>
    <cellStyle name="표준 20 2 2 8 2 2" xfId="12013"/>
    <cellStyle name="표준 20 2 2 8 2 2 2" xfId="24254"/>
    <cellStyle name="표준 20 2 2 8 2 3" xfId="16762"/>
    <cellStyle name="표준 20 2 2 8 3" xfId="6562"/>
    <cellStyle name="표준 20 2 2 8 3 2" xfId="12014"/>
    <cellStyle name="표준 20 2 2 8 3 2 2" xfId="24255"/>
    <cellStyle name="표준 20 2 2 8 3 3" xfId="18802"/>
    <cellStyle name="표준 20 2 2 8 4" xfId="12012"/>
    <cellStyle name="표준 20 2 2 8 4 2" xfId="24253"/>
    <cellStyle name="표준 20 2 2 8 5" xfId="13854"/>
    <cellStyle name="표준 20 2 2 9" xfId="2022"/>
    <cellStyle name="표준 20 2 2 9 2" xfId="4523"/>
    <cellStyle name="표준 20 2 2 9 2 2" xfId="12016"/>
    <cellStyle name="표준 20 2 2 9 2 2 2" xfId="24257"/>
    <cellStyle name="표준 20 2 2 9 2 3" xfId="16763"/>
    <cellStyle name="표준 20 2 2 9 3" xfId="6563"/>
    <cellStyle name="표준 20 2 2 9 3 2" xfId="12017"/>
    <cellStyle name="표준 20 2 2 9 3 2 2" xfId="24258"/>
    <cellStyle name="표준 20 2 2 9 3 3" xfId="18803"/>
    <cellStyle name="표준 20 2 2 9 4" xfId="12015"/>
    <cellStyle name="표준 20 2 2 9 4 2" xfId="24256"/>
    <cellStyle name="표준 20 2 2 9 5" xfId="14262"/>
    <cellStyle name="표준 20 2 3" xfId="808"/>
    <cellStyle name="표준 20 2 3 10" xfId="6564"/>
    <cellStyle name="표준 20 2 3 10 2" xfId="12019"/>
    <cellStyle name="표준 20 2 3 10 2 2" xfId="24260"/>
    <cellStyle name="표준 20 2 3 10 3" xfId="18804"/>
    <cellStyle name="표준 20 2 3 11" xfId="12018"/>
    <cellStyle name="표준 20 2 3 11 2" xfId="24259"/>
    <cellStyle name="표준 20 2 3 12" xfId="13050"/>
    <cellStyle name="표준 20 2 3 2" xfId="858"/>
    <cellStyle name="표준 20 2 3 2 10" xfId="12020"/>
    <cellStyle name="표준 20 2 3 2 10 2" xfId="24261"/>
    <cellStyle name="표준 20 2 3 2 11" xfId="13100"/>
    <cellStyle name="표준 20 2 3 2 2" xfId="960"/>
    <cellStyle name="표준 20 2 3 2 2 2" xfId="1370"/>
    <cellStyle name="표준 20 2 3 2 2 2 2" xfId="2594"/>
    <cellStyle name="표준 20 2 3 2 2 2 2 2" xfId="4528"/>
    <cellStyle name="표준 20 2 3 2 2 2 2 2 2" xfId="12024"/>
    <cellStyle name="표준 20 2 3 2 2 2 2 2 2 2" xfId="24265"/>
    <cellStyle name="표준 20 2 3 2 2 2 2 2 3" xfId="16768"/>
    <cellStyle name="표준 20 2 3 2 2 2 2 3" xfId="6568"/>
    <cellStyle name="표준 20 2 3 2 2 2 2 3 2" xfId="12025"/>
    <cellStyle name="표준 20 2 3 2 2 2 2 3 2 2" xfId="24266"/>
    <cellStyle name="표준 20 2 3 2 2 2 2 3 3" xfId="18808"/>
    <cellStyle name="표준 20 2 3 2 2 2 2 4" xfId="12023"/>
    <cellStyle name="표준 20 2 3 2 2 2 2 4 2" xfId="24264"/>
    <cellStyle name="표준 20 2 3 2 2 2 2 5" xfId="14834"/>
    <cellStyle name="표준 20 2 3 2 2 2 3" xfId="4527"/>
    <cellStyle name="표준 20 2 3 2 2 2 3 2" xfId="12026"/>
    <cellStyle name="표준 20 2 3 2 2 2 3 2 2" xfId="24267"/>
    <cellStyle name="표준 20 2 3 2 2 2 3 3" xfId="16767"/>
    <cellStyle name="표준 20 2 3 2 2 2 4" xfId="6567"/>
    <cellStyle name="표준 20 2 3 2 2 2 4 2" xfId="12027"/>
    <cellStyle name="표준 20 2 3 2 2 2 4 2 2" xfId="24268"/>
    <cellStyle name="표준 20 2 3 2 2 2 4 3" xfId="18807"/>
    <cellStyle name="표준 20 2 3 2 2 2 5" xfId="12022"/>
    <cellStyle name="표준 20 2 3 2 2 2 5 2" xfId="24263"/>
    <cellStyle name="표준 20 2 3 2 2 2 6" xfId="13610"/>
    <cellStyle name="표준 20 2 3 2 2 3" xfId="1778"/>
    <cellStyle name="표준 20 2 3 2 2 3 2" xfId="4529"/>
    <cellStyle name="표준 20 2 3 2 2 3 2 2" xfId="12029"/>
    <cellStyle name="표준 20 2 3 2 2 3 2 2 2" xfId="24270"/>
    <cellStyle name="표준 20 2 3 2 2 3 2 3" xfId="16769"/>
    <cellStyle name="표준 20 2 3 2 2 3 3" xfId="6569"/>
    <cellStyle name="표준 20 2 3 2 2 3 3 2" xfId="12030"/>
    <cellStyle name="표준 20 2 3 2 2 3 3 2 2" xfId="24271"/>
    <cellStyle name="표준 20 2 3 2 2 3 3 3" xfId="18809"/>
    <cellStyle name="표준 20 2 3 2 2 3 4" xfId="12028"/>
    <cellStyle name="표준 20 2 3 2 2 3 4 2" xfId="24269"/>
    <cellStyle name="표준 20 2 3 2 2 3 5" xfId="14018"/>
    <cellStyle name="표준 20 2 3 2 2 4" xfId="2186"/>
    <cellStyle name="표준 20 2 3 2 2 4 2" xfId="4530"/>
    <cellStyle name="표준 20 2 3 2 2 4 2 2" xfId="12032"/>
    <cellStyle name="표준 20 2 3 2 2 4 2 2 2" xfId="24273"/>
    <cellStyle name="표준 20 2 3 2 2 4 2 3" xfId="16770"/>
    <cellStyle name="표준 20 2 3 2 2 4 3" xfId="6570"/>
    <cellStyle name="표준 20 2 3 2 2 4 3 2" xfId="12033"/>
    <cellStyle name="표준 20 2 3 2 2 4 3 2 2" xfId="24274"/>
    <cellStyle name="표준 20 2 3 2 2 4 3 3" xfId="18810"/>
    <cellStyle name="표준 20 2 3 2 2 4 4" xfId="12031"/>
    <cellStyle name="표준 20 2 3 2 2 4 4 2" xfId="24272"/>
    <cellStyle name="표준 20 2 3 2 2 4 5" xfId="14426"/>
    <cellStyle name="표준 20 2 3 2 2 5" xfId="4526"/>
    <cellStyle name="표준 20 2 3 2 2 5 2" xfId="12034"/>
    <cellStyle name="표준 20 2 3 2 2 5 2 2" xfId="24275"/>
    <cellStyle name="표준 20 2 3 2 2 5 3" xfId="16766"/>
    <cellStyle name="표준 20 2 3 2 2 6" xfId="6566"/>
    <cellStyle name="표준 20 2 3 2 2 6 2" xfId="12035"/>
    <cellStyle name="표준 20 2 3 2 2 6 2 2" xfId="24276"/>
    <cellStyle name="표준 20 2 3 2 2 6 3" xfId="18806"/>
    <cellStyle name="표준 20 2 3 2 2 7" xfId="12021"/>
    <cellStyle name="표준 20 2 3 2 2 7 2" xfId="24262"/>
    <cellStyle name="표준 20 2 3 2 2 8" xfId="13202"/>
    <cellStyle name="표준 20 2 3 2 3" xfId="1062"/>
    <cellStyle name="표준 20 2 3 2 3 2" xfId="1472"/>
    <cellStyle name="표준 20 2 3 2 3 2 2" xfId="2696"/>
    <cellStyle name="표준 20 2 3 2 3 2 2 2" xfId="4533"/>
    <cellStyle name="표준 20 2 3 2 3 2 2 2 2" xfId="12039"/>
    <cellStyle name="표준 20 2 3 2 3 2 2 2 2 2" xfId="24280"/>
    <cellStyle name="표준 20 2 3 2 3 2 2 2 3" xfId="16773"/>
    <cellStyle name="표준 20 2 3 2 3 2 2 3" xfId="6573"/>
    <cellStyle name="표준 20 2 3 2 3 2 2 3 2" xfId="12040"/>
    <cellStyle name="표준 20 2 3 2 3 2 2 3 2 2" xfId="24281"/>
    <cellStyle name="표준 20 2 3 2 3 2 2 3 3" xfId="18813"/>
    <cellStyle name="표준 20 2 3 2 3 2 2 4" xfId="12038"/>
    <cellStyle name="표준 20 2 3 2 3 2 2 4 2" xfId="24279"/>
    <cellStyle name="표준 20 2 3 2 3 2 2 5" xfId="14936"/>
    <cellStyle name="표준 20 2 3 2 3 2 3" xfId="4532"/>
    <cellStyle name="표준 20 2 3 2 3 2 3 2" xfId="12041"/>
    <cellStyle name="표준 20 2 3 2 3 2 3 2 2" xfId="24282"/>
    <cellStyle name="표준 20 2 3 2 3 2 3 3" xfId="16772"/>
    <cellStyle name="표준 20 2 3 2 3 2 4" xfId="6572"/>
    <cellStyle name="표준 20 2 3 2 3 2 4 2" xfId="12042"/>
    <cellStyle name="표준 20 2 3 2 3 2 4 2 2" xfId="24283"/>
    <cellStyle name="표준 20 2 3 2 3 2 4 3" xfId="18812"/>
    <cellStyle name="표준 20 2 3 2 3 2 5" xfId="12037"/>
    <cellStyle name="표준 20 2 3 2 3 2 5 2" xfId="24278"/>
    <cellStyle name="표준 20 2 3 2 3 2 6" xfId="13712"/>
    <cellStyle name="표준 20 2 3 2 3 3" xfId="1880"/>
    <cellStyle name="표준 20 2 3 2 3 3 2" xfId="4534"/>
    <cellStyle name="표준 20 2 3 2 3 3 2 2" xfId="12044"/>
    <cellStyle name="표준 20 2 3 2 3 3 2 2 2" xfId="24285"/>
    <cellStyle name="표준 20 2 3 2 3 3 2 3" xfId="16774"/>
    <cellStyle name="표준 20 2 3 2 3 3 3" xfId="6574"/>
    <cellStyle name="표준 20 2 3 2 3 3 3 2" xfId="12045"/>
    <cellStyle name="표준 20 2 3 2 3 3 3 2 2" xfId="24286"/>
    <cellStyle name="표준 20 2 3 2 3 3 3 3" xfId="18814"/>
    <cellStyle name="표준 20 2 3 2 3 3 4" xfId="12043"/>
    <cellStyle name="표준 20 2 3 2 3 3 4 2" xfId="24284"/>
    <cellStyle name="표준 20 2 3 2 3 3 5" xfId="14120"/>
    <cellStyle name="표준 20 2 3 2 3 4" xfId="2288"/>
    <cellStyle name="표준 20 2 3 2 3 4 2" xfId="4535"/>
    <cellStyle name="표준 20 2 3 2 3 4 2 2" xfId="12047"/>
    <cellStyle name="표준 20 2 3 2 3 4 2 2 2" xfId="24288"/>
    <cellStyle name="표준 20 2 3 2 3 4 2 3" xfId="16775"/>
    <cellStyle name="표준 20 2 3 2 3 4 3" xfId="6575"/>
    <cellStyle name="표준 20 2 3 2 3 4 3 2" xfId="12048"/>
    <cellStyle name="표준 20 2 3 2 3 4 3 2 2" xfId="24289"/>
    <cellStyle name="표준 20 2 3 2 3 4 3 3" xfId="18815"/>
    <cellStyle name="표준 20 2 3 2 3 4 4" xfId="12046"/>
    <cellStyle name="표준 20 2 3 2 3 4 4 2" xfId="24287"/>
    <cellStyle name="표준 20 2 3 2 3 4 5" xfId="14528"/>
    <cellStyle name="표준 20 2 3 2 3 5" xfId="4531"/>
    <cellStyle name="표준 20 2 3 2 3 5 2" xfId="12049"/>
    <cellStyle name="표준 20 2 3 2 3 5 2 2" xfId="24290"/>
    <cellStyle name="표준 20 2 3 2 3 5 3" xfId="16771"/>
    <cellStyle name="표준 20 2 3 2 3 6" xfId="6571"/>
    <cellStyle name="표준 20 2 3 2 3 6 2" xfId="12050"/>
    <cellStyle name="표준 20 2 3 2 3 6 2 2" xfId="24291"/>
    <cellStyle name="표준 20 2 3 2 3 6 3" xfId="18811"/>
    <cellStyle name="표준 20 2 3 2 3 7" xfId="12036"/>
    <cellStyle name="표준 20 2 3 2 3 7 2" xfId="24277"/>
    <cellStyle name="표준 20 2 3 2 3 8" xfId="13304"/>
    <cellStyle name="표준 20 2 3 2 4" xfId="1165"/>
    <cellStyle name="표준 20 2 3 2 4 2" xfId="1574"/>
    <cellStyle name="표준 20 2 3 2 4 2 2" xfId="2798"/>
    <cellStyle name="표준 20 2 3 2 4 2 2 2" xfId="4538"/>
    <cellStyle name="표준 20 2 3 2 4 2 2 2 2" xfId="12054"/>
    <cellStyle name="표준 20 2 3 2 4 2 2 2 2 2" xfId="24295"/>
    <cellStyle name="표준 20 2 3 2 4 2 2 2 3" xfId="16778"/>
    <cellStyle name="표준 20 2 3 2 4 2 2 3" xfId="6578"/>
    <cellStyle name="표준 20 2 3 2 4 2 2 3 2" xfId="12055"/>
    <cellStyle name="표준 20 2 3 2 4 2 2 3 2 2" xfId="24296"/>
    <cellStyle name="표준 20 2 3 2 4 2 2 3 3" xfId="18818"/>
    <cellStyle name="표준 20 2 3 2 4 2 2 4" xfId="12053"/>
    <cellStyle name="표준 20 2 3 2 4 2 2 4 2" xfId="24294"/>
    <cellStyle name="표준 20 2 3 2 4 2 2 5" xfId="15038"/>
    <cellStyle name="표준 20 2 3 2 4 2 3" xfId="4537"/>
    <cellStyle name="표준 20 2 3 2 4 2 3 2" xfId="12056"/>
    <cellStyle name="표준 20 2 3 2 4 2 3 2 2" xfId="24297"/>
    <cellStyle name="표준 20 2 3 2 4 2 3 3" xfId="16777"/>
    <cellStyle name="표준 20 2 3 2 4 2 4" xfId="6577"/>
    <cellStyle name="표준 20 2 3 2 4 2 4 2" xfId="12057"/>
    <cellStyle name="표준 20 2 3 2 4 2 4 2 2" xfId="24298"/>
    <cellStyle name="표준 20 2 3 2 4 2 4 3" xfId="18817"/>
    <cellStyle name="표준 20 2 3 2 4 2 5" xfId="12052"/>
    <cellStyle name="표준 20 2 3 2 4 2 5 2" xfId="24293"/>
    <cellStyle name="표준 20 2 3 2 4 2 6" xfId="13814"/>
    <cellStyle name="표준 20 2 3 2 4 3" xfId="1982"/>
    <cellStyle name="표준 20 2 3 2 4 3 2" xfId="4539"/>
    <cellStyle name="표준 20 2 3 2 4 3 2 2" xfId="12059"/>
    <cellStyle name="표준 20 2 3 2 4 3 2 2 2" xfId="24300"/>
    <cellStyle name="표준 20 2 3 2 4 3 2 3" xfId="16779"/>
    <cellStyle name="표준 20 2 3 2 4 3 3" xfId="6579"/>
    <cellStyle name="표준 20 2 3 2 4 3 3 2" xfId="12060"/>
    <cellStyle name="표준 20 2 3 2 4 3 3 2 2" xfId="24301"/>
    <cellStyle name="표준 20 2 3 2 4 3 3 3" xfId="18819"/>
    <cellStyle name="표준 20 2 3 2 4 3 4" xfId="12058"/>
    <cellStyle name="표준 20 2 3 2 4 3 4 2" xfId="24299"/>
    <cellStyle name="표준 20 2 3 2 4 3 5" xfId="14222"/>
    <cellStyle name="표준 20 2 3 2 4 4" xfId="2390"/>
    <cellStyle name="표준 20 2 3 2 4 4 2" xfId="4540"/>
    <cellStyle name="표준 20 2 3 2 4 4 2 2" xfId="12062"/>
    <cellStyle name="표준 20 2 3 2 4 4 2 2 2" xfId="24303"/>
    <cellStyle name="표준 20 2 3 2 4 4 2 3" xfId="16780"/>
    <cellStyle name="표준 20 2 3 2 4 4 3" xfId="6580"/>
    <cellStyle name="표준 20 2 3 2 4 4 3 2" xfId="12063"/>
    <cellStyle name="표준 20 2 3 2 4 4 3 2 2" xfId="24304"/>
    <cellStyle name="표준 20 2 3 2 4 4 3 3" xfId="18820"/>
    <cellStyle name="표준 20 2 3 2 4 4 4" xfId="12061"/>
    <cellStyle name="표준 20 2 3 2 4 4 4 2" xfId="24302"/>
    <cellStyle name="표준 20 2 3 2 4 4 5" xfId="14630"/>
    <cellStyle name="표준 20 2 3 2 4 5" xfId="4536"/>
    <cellStyle name="표준 20 2 3 2 4 5 2" xfId="12064"/>
    <cellStyle name="표준 20 2 3 2 4 5 2 2" xfId="24305"/>
    <cellStyle name="표준 20 2 3 2 4 5 3" xfId="16776"/>
    <cellStyle name="표준 20 2 3 2 4 6" xfId="6576"/>
    <cellStyle name="표준 20 2 3 2 4 6 2" xfId="12065"/>
    <cellStyle name="표준 20 2 3 2 4 6 2 2" xfId="24306"/>
    <cellStyle name="표준 20 2 3 2 4 6 3" xfId="18816"/>
    <cellStyle name="표준 20 2 3 2 4 7" xfId="12051"/>
    <cellStyle name="표준 20 2 3 2 4 7 2" xfId="24292"/>
    <cellStyle name="표준 20 2 3 2 4 8" xfId="13406"/>
    <cellStyle name="표준 20 2 3 2 5" xfId="1268"/>
    <cellStyle name="표준 20 2 3 2 5 2" xfId="2492"/>
    <cellStyle name="표준 20 2 3 2 5 2 2" xfId="4542"/>
    <cellStyle name="표준 20 2 3 2 5 2 2 2" xfId="12068"/>
    <cellStyle name="표준 20 2 3 2 5 2 2 2 2" xfId="24309"/>
    <cellStyle name="표준 20 2 3 2 5 2 2 3" xfId="16782"/>
    <cellStyle name="표준 20 2 3 2 5 2 3" xfId="6582"/>
    <cellStyle name="표준 20 2 3 2 5 2 3 2" xfId="12069"/>
    <cellStyle name="표준 20 2 3 2 5 2 3 2 2" xfId="24310"/>
    <cellStyle name="표준 20 2 3 2 5 2 3 3" xfId="18822"/>
    <cellStyle name="표준 20 2 3 2 5 2 4" xfId="12067"/>
    <cellStyle name="표준 20 2 3 2 5 2 4 2" xfId="24308"/>
    <cellStyle name="표준 20 2 3 2 5 2 5" xfId="14732"/>
    <cellStyle name="표준 20 2 3 2 5 3" xfId="4541"/>
    <cellStyle name="표준 20 2 3 2 5 3 2" xfId="12070"/>
    <cellStyle name="표준 20 2 3 2 5 3 2 2" xfId="24311"/>
    <cellStyle name="표준 20 2 3 2 5 3 3" xfId="16781"/>
    <cellStyle name="표준 20 2 3 2 5 4" xfId="6581"/>
    <cellStyle name="표준 20 2 3 2 5 4 2" xfId="12071"/>
    <cellStyle name="표준 20 2 3 2 5 4 2 2" xfId="24312"/>
    <cellStyle name="표준 20 2 3 2 5 4 3" xfId="18821"/>
    <cellStyle name="표준 20 2 3 2 5 5" xfId="12066"/>
    <cellStyle name="표준 20 2 3 2 5 5 2" xfId="24307"/>
    <cellStyle name="표준 20 2 3 2 5 6" xfId="13508"/>
    <cellStyle name="표준 20 2 3 2 6" xfId="1676"/>
    <cellStyle name="표준 20 2 3 2 6 2" xfId="4543"/>
    <cellStyle name="표준 20 2 3 2 6 2 2" xfId="12073"/>
    <cellStyle name="표준 20 2 3 2 6 2 2 2" xfId="24314"/>
    <cellStyle name="표준 20 2 3 2 6 2 3" xfId="16783"/>
    <cellStyle name="표준 20 2 3 2 6 3" xfId="6583"/>
    <cellStyle name="표준 20 2 3 2 6 3 2" xfId="12074"/>
    <cellStyle name="표준 20 2 3 2 6 3 2 2" xfId="24315"/>
    <cellStyle name="표준 20 2 3 2 6 3 3" xfId="18823"/>
    <cellStyle name="표준 20 2 3 2 6 4" xfId="12072"/>
    <cellStyle name="표준 20 2 3 2 6 4 2" xfId="24313"/>
    <cellStyle name="표준 20 2 3 2 6 5" xfId="13916"/>
    <cellStyle name="표준 20 2 3 2 7" xfId="2084"/>
    <cellStyle name="표준 20 2 3 2 7 2" xfId="4544"/>
    <cellStyle name="표준 20 2 3 2 7 2 2" xfId="12076"/>
    <cellStyle name="표준 20 2 3 2 7 2 2 2" xfId="24317"/>
    <cellStyle name="표준 20 2 3 2 7 2 3" xfId="16784"/>
    <cellStyle name="표준 20 2 3 2 7 3" xfId="6584"/>
    <cellStyle name="표준 20 2 3 2 7 3 2" xfId="12077"/>
    <cellStyle name="표준 20 2 3 2 7 3 2 2" xfId="24318"/>
    <cellStyle name="표준 20 2 3 2 7 3 3" xfId="18824"/>
    <cellStyle name="표준 20 2 3 2 7 4" xfId="12075"/>
    <cellStyle name="표준 20 2 3 2 7 4 2" xfId="24316"/>
    <cellStyle name="표준 20 2 3 2 7 5" xfId="14324"/>
    <cellStyle name="표준 20 2 3 2 8" xfId="4525"/>
    <cellStyle name="표준 20 2 3 2 8 2" xfId="12078"/>
    <cellStyle name="표준 20 2 3 2 8 2 2" xfId="24319"/>
    <cellStyle name="표준 20 2 3 2 8 3" xfId="16765"/>
    <cellStyle name="표준 20 2 3 2 9" xfId="6565"/>
    <cellStyle name="표준 20 2 3 2 9 2" xfId="12079"/>
    <cellStyle name="표준 20 2 3 2 9 2 2" xfId="24320"/>
    <cellStyle name="표준 20 2 3 2 9 3" xfId="18805"/>
    <cellStyle name="표준 20 2 3 3" xfId="910"/>
    <cellStyle name="표준 20 2 3 3 2" xfId="1320"/>
    <cellStyle name="표준 20 2 3 3 2 2" xfId="2544"/>
    <cellStyle name="표준 20 2 3 3 2 2 2" xfId="4547"/>
    <cellStyle name="표준 20 2 3 3 2 2 2 2" xfId="12083"/>
    <cellStyle name="표준 20 2 3 3 2 2 2 2 2" xfId="24324"/>
    <cellStyle name="표준 20 2 3 3 2 2 2 3" xfId="16787"/>
    <cellStyle name="표준 20 2 3 3 2 2 3" xfId="6587"/>
    <cellStyle name="표준 20 2 3 3 2 2 3 2" xfId="12084"/>
    <cellStyle name="표준 20 2 3 3 2 2 3 2 2" xfId="24325"/>
    <cellStyle name="표준 20 2 3 3 2 2 3 3" xfId="18827"/>
    <cellStyle name="표준 20 2 3 3 2 2 4" xfId="12082"/>
    <cellStyle name="표준 20 2 3 3 2 2 4 2" xfId="24323"/>
    <cellStyle name="표준 20 2 3 3 2 2 5" xfId="14784"/>
    <cellStyle name="표준 20 2 3 3 2 3" xfId="4546"/>
    <cellStyle name="표준 20 2 3 3 2 3 2" xfId="12085"/>
    <cellStyle name="표준 20 2 3 3 2 3 2 2" xfId="24326"/>
    <cellStyle name="표준 20 2 3 3 2 3 3" xfId="16786"/>
    <cellStyle name="표준 20 2 3 3 2 4" xfId="6586"/>
    <cellStyle name="표준 20 2 3 3 2 4 2" xfId="12086"/>
    <cellStyle name="표준 20 2 3 3 2 4 2 2" xfId="24327"/>
    <cellStyle name="표준 20 2 3 3 2 4 3" xfId="18826"/>
    <cellStyle name="표준 20 2 3 3 2 5" xfId="12081"/>
    <cellStyle name="표준 20 2 3 3 2 5 2" xfId="24322"/>
    <cellStyle name="표준 20 2 3 3 2 6" xfId="13560"/>
    <cellStyle name="표준 20 2 3 3 3" xfId="1728"/>
    <cellStyle name="표준 20 2 3 3 3 2" xfId="4548"/>
    <cellStyle name="표준 20 2 3 3 3 2 2" xfId="12088"/>
    <cellStyle name="표준 20 2 3 3 3 2 2 2" xfId="24329"/>
    <cellStyle name="표준 20 2 3 3 3 2 3" xfId="16788"/>
    <cellStyle name="표준 20 2 3 3 3 3" xfId="6588"/>
    <cellStyle name="표준 20 2 3 3 3 3 2" xfId="12089"/>
    <cellStyle name="표준 20 2 3 3 3 3 2 2" xfId="24330"/>
    <cellStyle name="표준 20 2 3 3 3 3 3" xfId="18828"/>
    <cellStyle name="표준 20 2 3 3 3 4" xfId="12087"/>
    <cellStyle name="표준 20 2 3 3 3 4 2" xfId="24328"/>
    <cellStyle name="표준 20 2 3 3 3 5" xfId="13968"/>
    <cellStyle name="표준 20 2 3 3 4" xfId="2136"/>
    <cellStyle name="표준 20 2 3 3 4 2" xfId="4549"/>
    <cellStyle name="표준 20 2 3 3 4 2 2" xfId="12091"/>
    <cellStyle name="표준 20 2 3 3 4 2 2 2" xfId="24332"/>
    <cellStyle name="표준 20 2 3 3 4 2 3" xfId="16789"/>
    <cellStyle name="표준 20 2 3 3 4 3" xfId="6589"/>
    <cellStyle name="표준 20 2 3 3 4 3 2" xfId="12092"/>
    <cellStyle name="표준 20 2 3 3 4 3 2 2" xfId="24333"/>
    <cellStyle name="표준 20 2 3 3 4 3 3" xfId="18829"/>
    <cellStyle name="표준 20 2 3 3 4 4" xfId="12090"/>
    <cellStyle name="표준 20 2 3 3 4 4 2" xfId="24331"/>
    <cellStyle name="표준 20 2 3 3 4 5" xfId="14376"/>
    <cellStyle name="표준 20 2 3 3 5" xfId="4545"/>
    <cellStyle name="표준 20 2 3 3 5 2" xfId="12093"/>
    <cellStyle name="표준 20 2 3 3 5 2 2" xfId="24334"/>
    <cellStyle name="표준 20 2 3 3 5 3" xfId="16785"/>
    <cellStyle name="표준 20 2 3 3 6" xfId="6585"/>
    <cellStyle name="표준 20 2 3 3 6 2" xfId="12094"/>
    <cellStyle name="표준 20 2 3 3 6 2 2" xfId="24335"/>
    <cellStyle name="표준 20 2 3 3 6 3" xfId="18825"/>
    <cellStyle name="표준 20 2 3 3 7" xfId="12080"/>
    <cellStyle name="표준 20 2 3 3 7 2" xfId="24321"/>
    <cellStyle name="표준 20 2 3 3 8" xfId="13152"/>
    <cellStyle name="표준 20 2 3 4" xfId="1012"/>
    <cellStyle name="표준 20 2 3 4 2" xfId="1422"/>
    <cellStyle name="표준 20 2 3 4 2 2" xfId="2646"/>
    <cellStyle name="표준 20 2 3 4 2 2 2" xfId="4552"/>
    <cellStyle name="표준 20 2 3 4 2 2 2 2" xfId="12098"/>
    <cellStyle name="표준 20 2 3 4 2 2 2 2 2" xfId="24339"/>
    <cellStyle name="표준 20 2 3 4 2 2 2 3" xfId="16792"/>
    <cellStyle name="표준 20 2 3 4 2 2 3" xfId="6592"/>
    <cellStyle name="표준 20 2 3 4 2 2 3 2" xfId="12099"/>
    <cellStyle name="표준 20 2 3 4 2 2 3 2 2" xfId="24340"/>
    <cellStyle name="표준 20 2 3 4 2 2 3 3" xfId="18832"/>
    <cellStyle name="표준 20 2 3 4 2 2 4" xfId="12097"/>
    <cellStyle name="표준 20 2 3 4 2 2 4 2" xfId="24338"/>
    <cellStyle name="표준 20 2 3 4 2 2 5" xfId="14886"/>
    <cellStyle name="표준 20 2 3 4 2 3" xfId="4551"/>
    <cellStyle name="표준 20 2 3 4 2 3 2" xfId="12100"/>
    <cellStyle name="표준 20 2 3 4 2 3 2 2" xfId="24341"/>
    <cellStyle name="표준 20 2 3 4 2 3 3" xfId="16791"/>
    <cellStyle name="표준 20 2 3 4 2 4" xfId="6591"/>
    <cellStyle name="표준 20 2 3 4 2 4 2" xfId="12101"/>
    <cellStyle name="표준 20 2 3 4 2 4 2 2" xfId="24342"/>
    <cellStyle name="표준 20 2 3 4 2 4 3" xfId="18831"/>
    <cellStyle name="표준 20 2 3 4 2 5" xfId="12096"/>
    <cellStyle name="표준 20 2 3 4 2 5 2" xfId="24337"/>
    <cellStyle name="표준 20 2 3 4 2 6" xfId="13662"/>
    <cellStyle name="표준 20 2 3 4 3" xfId="1830"/>
    <cellStyle name="표준 20 2 3 4 3 2" xfId="4553"/>
    <cellStyle name="표준 20 2 3 4 3 2 2" xfId="12103"/>
    <cellStyle name="표준 20 2 3 4 3 2 2 2" xfId="24344"/>
    <cellStyle name="표준 20 2 3 4 3 2 3" xfId="16793"/>
    <cellStyle name="표준 20 2 3 4 3 3" xfId="6593"/>
    <cellStyle name="표준 20 2 3 4 3 3 2" xfId="12104"/>
    <cellStyle name="표준 20 2 3 4 3 3 2 2" xfId="24345"/>
    <cellStyle name="표준 20 2 3 4 3 3 3" xfId="18833"/>
    <cellStyle name="표준 20 2 3 4 3 4" xfId="12102"/>
    <cellStyle name="표준 20 2 3 4 3 4 2" xfId="24343"/>
    <cellStyle name="표준 20 2 3 4 3 5" xfId="14070"/>
    <cellStyle name="표준 20 2 3 4 4" xfId="2238"/>
    <cellStyle name="표준 20 2 3 4 4 2" xfId="4554"/>
    <cellStyle name="표준 20 2 3 4 4 2 2" xfId="12106"/>
    <cellStyle name="표준 20 2 3 4 4 2 2 2" xfId="24347"/>
    <cellStyle name="표준 20 2 3 4 4 2 3" xfId="16794"/>
    <cellStyle name="표준 20 2 3 4 4 3" xfId="6594"/>
    <cellStyle name="표준 20 2 3 4 4 3 2" xfId="12107"/>
    <cellStyle name="표준 20 2 3 4 4 3 2 2" xfId="24348"/>
    <cellStyle name="표준 20 2 3 4 4 3 3" xfId="18834"/>
    <cellStyle name="표준 20 2 3 4 4 4" xfId="12105"/>
    <cellStyle name="표준 20 2 3 4 4 4 2" xfId="24346"/>
    <cellStyle name="표준 20 2 3 4 4 5" xfId="14478"/>
    <cellStyle name="표준 20 2 3 4 5" xfId="4550"/>
    <cellStyle name="표준 20 2 3 4 5 2" xfId="12108"/>
    <cellStyle name="표준 20 2 3 4 5 2 2" xfId="24349"/>
    <cellStyle name="표준 20 2 3 4 5 3" xfId="16790"/>
    <cellStyle name="표준 20 2 3 4 6" xfId="6590"/>
    <cellStyle name="표준 20 2 3 4 6 2" xfId="12109"/>
    <cellStyle name="표준 20 2 3 4 6 2 2" xfId="24350"/>
    <cellStyle name="표준 20 2 3 4 6 3" xfId="18830"/>
    <cellStyle name="표준 20 2 3 4 7" xfId="12095"/>
    <cellStyle name="표준 20 2 3 4 7 2" xfId="24336"/>
    <cellStyle name="표준 20 2 3 4 8" xfId="13254"/>
    <cellStyle name="표준 20 2 3 5" xfId="1115"/>
    <cellStyle name="표준 20 2 3 5 2" xfId="1524"/>
    <cellStyle name="표준 20 2 3 5 2 2" xfId="2748"/>
    <cellStyle name="표준 20 2 3 5 2 2 2" xfId="4557"/>
    <cellStyle name="표준 20 2 3 5 2 2 2 2" xfId="12113"/>
    <cellStyle name="표준 20 2 3 5 2 2 2 2 2" xfId="24354"/>
    <cellStyle name="표준 20 2 3 5 2 2 2 3" xfId="16797"/>
    <cellStyle name="표준 20 2 3 5 2 2 3" xfId="6597"/>
    <cellStyle name="표준 20 2 3 5 2 2 3 2" xfId="12114"/>
    <cellStyle name="표준 20 2 3 5 2 2 3 2 2" xfId="24355"/>
    <cellStyle name="표준 20 2 3 5 2 2 3 3" xfId="18837"/>
    <cellStyle name="표준 20 2 3 5 2 2 4" xfId="12112"/>
    <cellStyle name="표준 20 2 3 5 2 2 4 2" xfId="24353"/>
    <cellStyle name="표준 20 2 3 5 2 2 5" xfId="14988"/>
    <cellStyle name="표준 20 2 3 5 2 3" xfId="4556"/>
    <cellStyle name="표준 20 2 3 5 2 3 2" xfId="12115"/>
    <cellStyle name="표준 20 2 3 5 2 3 2 2" xfId="24356"/>
    <cellStyle name="표준 20 2 3 5 2 3 3" xfId="16796"/>
    <cellStyle name="표준 20 2 3 5 2 4" xfId="6596"/>
    <cellStyle name="표준 20 2 3 5 2 4 2" xfId="12116"/>
    <cellStyle name="표준 20 2 3 5 2 4 2 2" xfId="24357"/>
    <cellStyle name="표준 20 2 3 5 2 4 3" xfId="18836"/>
    <cellStyle name="표준 20 2 3 5 2 5" xfId="12111"/>
    <cellStyle name="표준 20 2 3 5 2 5 2" xfId="24352"/>
    <cellStyle name="표준 20 2 3 5 2 6" xfId="13764"/>
    <cellStyle name="표준 20 2 3 5 3" xfId="1932"/>
    <cellStyle name="표준 20 2 3 5 3 2" xfId="4558"/>
    <cellStyle name="표준 20 2 3 5 3 2 2" xfId="12118"/>
    <cellStyle name="표준 20 2 3 5 3 2 2 2" xfId="24359"/>
    <cellStyle name="표준 20 2 3 5 3 2 3" xfId="16798"/>
    <cellStyle name="표준 20 2 3 5 3 3" xfId="6598"/>
    <cellStyle name="표준 20 2 3 5 3 3 2" xfId="12119"/>
    <cellStyle name="표준 20 2 3 5 3 3 2 2" xfId="24360"/>
    <cellStyle name="표준 20 2 3 5 3 3 3" xfId="18838"/>
    <cellStyle name="표준 20 2 3 5 3 4" xfId="12117"/>
    <cellStyle name="표준 20 2 3 5 3 4 2" xfId="24358"/>
    <cellStyle name="표준 20 2 3 5 3 5" xfId="14172"/>
    <cellStyle name="표준 20 2 3 5 4" xfId="2340"/>
    <cellStyle name="표준 20 2 3 5 4 2" xfId="4559"/>
    <cellStyle name="표준 20 2 3 5 4 2 2" xfId="12121"/>
    <cellStyle name="표준 20 2 3 5 4 2 2 2" xfId="24362"/>
    <cellStyle name="표준 20 2 3 5 4 2 3" xfId="16799"/>
    <cellStyle name="표준 20 2 3 5 4 3" xfId="6599"/>
    <cellStyle name="표준 20 2 3 5 4 3 2" xfId="12122"/>
    <cellStyle name="표준 20 2 3 5 4 3 2 2" xfId="24363"/>
    <cellStyle name="표준 20 2 3 5 4 3 3" xfId="18839"/>
    <cellStyle name="표준 20 2 3 5 4 4" xfId="12120"/>
    <cellStyle name="표준 20 2 3 5 4 4 2" xfId="24361"/>
    <cellStyle name="표준 20 2 3 5 4 5" xfId="14580"/>
    <cellStyle name="표준 20 2 3 5 5" xfId="4555"/>
    <cellStyle name="표준 20 2 3 5 5 2" xfId="12123"/>
    <cellStyle name="표준 20 2 3 5 5 2 2" xfId="24364"/>
    <cellStyle name="표준 20 2 3 5 5 3" xfId="16795"/>
    <cellStyle name="표준 20 2 3 5 6" xfId="6595"/>
    <cellStyle name="표준 20 2 3 5 6 2" xfId="12124"/>
    <cellStyle name="표준 20 2 3 5 6 2 2" xfId="24365"/>
    <cellStyle name="표준 20 2 3 5 6 3" xfId="18835"/>
    <cellStyle name="표준 20 2 3 5 7" xfId="12110"/>
    <cellStyle name="표준 20 2 3 5 7 2" xfId="24351"/>
    <cellStyle name="표준 20 2 3 5 8" xfId="13356"/>
    <cellStyle name="표준 20 2 3 6" xfId="1218"/>
    <cellStyle name="표준 20 2 3 6 2" xfId="2442"/>
    <cellStyle name="표준 20 2 3 6 2 2" xfId="4561"/>
    <cellStyle name="표준 20 2 3 6 2 2 2" xfId="12127"/>
    <cellStyle name="표준 20 2 3 6 2 2 2 2" xfId="24368"/>
    <cellStyle name="표준 20 2 3 6 2 2 3" xfId="16801"/>
    <cellStyle name="표준 20 2 3 6 2 3" xfId="6601"/>
    <cellStyle name="표준 20 2 3 6 2 3 2" xfId="12128"/>
    <cellStyle name="표준 20 2 3 6 2 3 2 2" xfId="24369"/>
    <cellStyle name="표준 20 2 3 6 2 3 3" xfId="18841"/>
    <cellStyle name="표준 20 2 3 6 2 4" xfId="12126"/>
    <cellStyle name="표준 20 2 3 6 2 4 2" xfId="24367"/>
    <cellStyle name="표준 20 2 3 6 2 5" xfId="14682"/>
    <cellStyle name="표준 20 2 3 6 3" xfId="4560"/>
    <cellStyle name="표준 20 2 3 6 3 2" xfId="12129"/>
    <cellStyle name="표준 20 2 3 6 3 2 2" xfId="24370"/>
    <cellStyle name="표준 20 2 3 6 3 3" xfId="16800"/>
    <cellStyle name="표준 20 2 3 6 4" xfId="6600"/>
    <cellStyle name="표준 20 2 3 6 4 2" xfId="12130"/>
    <cellStyle name="표준 20 2 3 6 4 2 2" xfId="24371"/>
    <cellStyle name="표준 20 2 3 6 4 3" xfId="18840"/>
    <cellStyle name="표준 20 2 3 6 5" xfId="12125"/>
    <cellStyle name="표준 20 2 3 6 5 2" xfId="24366"/>
    <cellStyle name="표준 20 2 3 6 6" xfId="13458"/>
    <cellStyle name="표준 20 2 3 7" xfId="1626"/>
    <cellStyle name="표준 20 2 3 7 2" xfId="4562"/>
    <cellStyle name="표준 20 2 3 7 2 2" xfId="12132"/>
    <cellStyle name="표준 20 2 3 7 2 2 2" xfId="24373"/>
    <cellStyle name="표준 20 2 3 7 2 3" xfId="16802"/>
    <cellStyle name="표준 20 2 3 7 3" xfId="6602"/>
    <cellStyle name="표준 20 2 3 7 3 2" xfId="12133"/>
    <cellStyle name="표준 20 2 3 7 3 2 2" xfId="24374"/>
    <cellStyle name="표준 20 2 3 7 3 3" xfId="18842"/>
    <cellStyle name="표준 20 2 3 7 4" xfId="12131"/>
    <cellStyle name="표준 20 2 3 7 4 2" xfId="24372"/>
    <cellStyle name="표준 20 2 3 7 5" xfId="13866"/>
    <cellStyle name="표준 20 2 3 8" xfId="2034"/>
    <cellStyle name="표준 20 2 3 8 2" xfId="4563"/>
    <cellStyle name="표준 20 2 3 8 2 2" xfId="12135"/>
    <cellStyle name="표준 20 2 3 8 2 2 2" xfId="24376"/>
    <cellStyle name="표준 20 2 3 8 2 3" xfId="16803"/>
    <cellStyle name="표준 20 2 3 8 3" xfId="6603"/>
    <cellStyle name="표준 20 2 3 8 3 2" xfId="12136"/>
    <cellStyle name="표준 20 2 3 8 3 2 2" xfId="24377"/>
    <cellStyle name="표준 20 2 3 8 3 3" xfId="18843"/>
    <cellStyle name="표준 20 2 3 8 4" xfId="12134"/>
    <cellStyle name="표준 20 2 3 8 4 2" xfId="24375"/>
    <cellStyle name="표준 20 2 3 8 5" xfId="14274"/>
    <cellStyle name="표준 20 2 3 9" xfId="4524"/>
    <cellStyle name="표준 20 2 3 9 2" xfId="12137"/>
    <cellStyle name="표준 20 2 3 9 2 2" xfId="24378"/>
    <cellStyle name="표준 20 2 3 9 3" xfId="16764"/>
    <cellStyle name="표준 20 2 4" xfId="833"/>
    <cellStyle name="표준 20 2 4 10" xfId="12138"/>
    <cellStyle name="표준 20 2 4 10 2" xfId="24379"/>
    <cellStyle name="표준 20 2 4 11" xfId="13075"/>
    <cellStyle name="표준 20 2 4 2" xfId="935"/>
    <cellStyle name="표준 20 2 4 2 2" xfId="1345"/>
    <cellStyle name="표준 20 2 4 2 2 2" xfId="2569"/>
    <cellStyle name="표준 20 2 4 2 2 2 2" xfId="4567"/>
    <cellStyle name="표준 20 2 4 2 2 2 2 2" xfId="12142"/>
    <cellStyle name="표준 20 2 4 2 2 2 2 2 2" xfId="24383"/>
    <cellStyle name="표준 20 2 4 2 2 2 2 3" xfId="16807"/>
    <cellStyle name="표준 20 2 4 2 2 2 3" xfId="6607"/>
    <cellStyle name="표준 20 2 4 2 2 2 3 2" xfId="12143"/>
    <cellStyle name="표준 20 2 4 2 2 2 3 2 2" xfId="24384"/>
    <cellStyle name="표준 20 2 4 2 2 2 3 3" xfId="18847"/>
    <cellStyle name="표준 20 2 4 2 2 2 4" xfId="12141"/>
    <cellStyle name="표준 20 2 4 2 2 2 4 2" xfId="24382"/>
    <cellStyle name="표준 20 2 4 2 2 2 5" xfId="14809"/>
    <cellStyle name="표준 20 2 4 2 2 3" xfId="4566"/>
    <cellStyle name="표준 20 2 4 2 2 3 2" xfId="12144"/>
    <cellStyle name="표준 20 2 4 2 2 3 2 2" xfId="24385"/>
    <cellStyle name="표준 20 2 4 2 2 3 3" xfId="16806"/>
    <cellStyle name="표준 20 2 4 2 2 4" xfId="6606"/>
    <cellStyle name="표준 20 2 4 2 2 4 2" xfId="12145"/>
    <cellStyle name="표준 20 2 4 2 2 4 2 2" xfId="24386"/>
    <cellStyle name="표준 20 2 4 2 2 4 3" xfId="18846"/>
    <cellStyle name="표준 20 2 4 2 2 5" xfId="12140"/>
    <cellStyle name="표준 20 2 4 2 2 5 2" xfId="24381"/>
    <cellStyle name="표준 20 2 4 2 2 6" xfId="13585"/>
    <cellStyle name="표준 20 2 4 2 3" xfId="1753"/>
    <cellStyle name="표준 20 2 4 2 3 2" xfId="4568"/>
    <cellStyle name="표준 20 2 4 2 3 2 2" xfId="12147"/>
    <cellStyle name="표준 20 2 4 2 3 2 2 2" xfId="24388"/>
    <cellStyle name="표준 20 2 4 2 3 2 3" xfId="16808"/>
    <cellStyle name="표준 20 2 4 2 3 3" xfId="6608"/>
    <cellStyle name="표준 20 2 4 2 3 3 2" xfId="12148"/>
    <cellStyle name="표준 20 2 4 2 3 3 2 2" xfId="24389"/>
    <cellStyle name="표준 20 2 4 2 3 3 3" xfId="18848"/>
    <cellStyle name="표준 20 2 4 2 3 4" xfId="12146"/>
    <cellStyle name="표준 20 2 4 2 3 4 2" xfId="24387"/>
    <cellStyle name="표준 20 2 4 2 3 5" xfId="13993"/>
    <cellStyle name="표준 20 2 4 2 4" xfId="2161"/>
    <cellStyle name="표준 20 2 4 2 4 2" xfId="4569"/>
    <cellStyle name="표준 20 2 4 2 4 2 2" xfId="12150"/>
    <cellStyle name="표준 20 2 4 2 4 2 2 2" xfId="24391"/>
    <cellStyle name="표준 20 2 4 2 4 2 3" xfId="16809"/>
    <cellStyle name="표준 20 2 4 2 4 3" xfId="6609"/>
    <cellStyle name="표준 20 2 4 2 4 3 2" xfId="12151"/>
    <cellStyle name="표준 20 2 4 2 4 3 2 2" xfId="24392"/>
    <cellStyle name="표준 20 2 4 2 4 3 3" xfId="18849"/>
    <cellStyle name="표준 20 2 4 2 4 4" xfId="12149"/>
    <cellStyle name="표준 20 2 4 2 4 4 2" xfId="24390"/>
    <cellStyle name="표준 20 2 4 2 4 5" xfId="14401"/>
    <cellStyle name="표준 20 2 4 2 5" xfId="4565"/>
    <cellStyle name="표준 20 2 4 2 5 2" xfId="12152"/>
    <cellStyle name="표준 20 2 4 2 5 2 2" xfId="24393"/>
    <cellStyle name="표준 20 2 4 2 5 3" xfId="16805"/>
    <cellStyle name="표준 20 2 4 2 6" xfId="6605"/>
    <cellStyle name="표준 20 2 4 2 6 2" xfId="12153"/>
    <cellStyle name="표준 20 2 4 2 6 2 2" xfId="24394"/>
    <cellStyle name="표준 20 2 4 2 6 3" xfId="18845"/>
    <cellStyle name="표준 20 2 4 2 7" xfId="12139"/>
    <cellStyle name="표준 20 2 4 2 7 2" xfId="24380"/>
    <cellStyle name="표준 20 2 4 2 8" xfId="13177"/>
    <cellStyle name="표준 20 2 4 3" xfId="1037"/>
    <cellStyle name="표준 20 2 4 3 2" xfId="1447"/>
    <cellStyle name="표준 20 2 4 3 2 2" xfId="2671"/>
    <cellStyle name="표준 20 2 4 3 2 2 2" xfId="4572"/>
    <cellStyle name="표준 20 2 4 3 2 2 2 2" xfId="12157"/>
    <cellStyle name="표준 20 2 4 3 2 2 2 2 2" xfId="24398"/>
    <cellStyle name="표준 20 2 4 3 2 2 2 3" xfId="16812"/>
    <cellStyle name="표준 20 2 4 3 2 2 3" xfId="6612"/>
    <cellStyle name="표준 20 2 4 3 2 2 3 2" xfId="12158"/>
    <cellStyle name="표준 20 2 4 3 2 2 3 2 2" xfId="24399"/>
    <cellStyle name="표준 20 2 4 3 2 2 3 3" xfId="18852"/>
    <cellStyle name="표준 20 2 4 3 2 2 4" xfId="12156"/>
    <cellStyle name="표준 20 2 4 3 2 2 4 2" xfId="24397"/>
    <cellStyle name="표준 20 2 4 3 2 2 5" xfId="14911"/>
    <cellStyle name="표준 20 2 4 3 2 3" xfId="4571"/>
    <cellStyle name="표준 20 2 4 3 2 3 2" xfId="12159"/>
    <cellStyle name="표준 20 2 4 3 2 3 2 2" xfId="24400"/>
    <cellStyle name="표준 20 2 4 3 2 3 3" xfId="16811"/>
    <cellStyle name="표준 20 2 4 3 2 4" xfId="6611"/>
    <cellStyle name="표준 20 2 4 3 2 4 2" xfId="12160"/>
    <cellStyle name="표준 20 2 4 3 2 4 2 2" xfId="24401"/>
    <cellStyle name="표준 20 2 4 3 2 4 3" xfId="18851"/>
    <cellStyle name="표준 20 2 4 3 2 5" xfId="12155"/>
    <cellStyle name="표준 20 2 4 3 2 5 2" xfId="24396"/>
    <cellStyle name="표준 20 2 4 3 2 6" xfId="13687"/>
    <cellStyle name="표준 20 2 4 3 3" xfId="1855"/>
    <cellStyle name="표준 20 2 4 3 3 2" xfId="4573"/>
    <cellStyle name="표준 20 2 4 3 3 2 2" xfId="12162"/>
    <cellStyle name="표준 20 2 4 3 3 2 2 2" xfId="24403"/>
    <cellStyle name="표준 20 2 4 3 3 2 3" xfId="16813"/>
    <cellStyle name="표준 20 2 4 3 3 3" xfId="6613"/>
    <cellStyle name="표준 20 2 4 3 3 3 2" xfId="12163"/>
    <cellStyle name="표준 20 2 4 3 3 3 2 2" xfId="24404"/>
    <cellStyle name="표준 20 2 4 3 3 3 3" xfId="18853"/>
    <cellStyle name="표준 20 2 4 3 3 4" xfId="12161"/>
    <cellStyle name="표준 20 2 4 3 3 4 2" xfId="24402"/>
    <cellStyle name="표준 20 2 4 3 3 5" xfId="14095"/>
    <cellStyle name="표준 20 2 4 3 4" xfId="2263"/>
    <cellStyle name="표준 20 2 4 3 4 2" xfId="4574"/>
    <cellStyle name="표준 20 2 4 3 4 2 2" xfId="12165"/>
    <cellStyle name="표준 20 2 4 3 4 2 2 2" xfId="24406"/>
    <cellStyle name="표준 20 2 4 3 4 2 3" xfId="16814"/>
    <cellStyle name="표준 20 2 4 3 4 3" xfId="6614"/>
    <cellStyle name="표준 20 2 4 3 4 3 2" xfId="12166"/>
    <cellStyle name="표준 20 2 4 3 4 3 2 2" xfId="24407"/>
    <cellStyle name="표준 20 2 4 3 4 3 3" xfId="18854"/>
    <cellStyle name="표준 20 2 4 3 4 4" xfId="12164"/>
    <cellStyle name="표준 20 2 4 3 4 4 2" xfId="24405"/>
    <cellStyle name="표준 20 2 4 3 4 5" xfId="14503"/>
    <cellStyle name="표준 20 2 4 3 5" xfId="4570"/>
    <cellStyle name="표준 20 2 4 3 5 2" xfId="12167"/>
    <cellStyle name="표준 20 2 4 3 5 2 2" xfId="24408"/>
    <cellStyle name="표준 20 2 4 3 5 3" xfId="16810"/>
    <cellStyle name="표준 20 2 4 3 6" xfId="6610"/>
    <cellStyle name="표준 20 2 4 3 6 2" xfId="12168"/>
    <cellStyle name="표준 20 2 4 3 6 2 2" xfId="24409"/>
    <cellStyle name="표준 20 2 4 3 6 3" xfId="18850"/>
    <cellStyle name="표준 20 2 4 3 7" xfId="12154"/>
    <cellStyle name="표준 20 2 4 3 7 2" xfId="24395"/>
    <cellStyle name="표준 20 2 4 3 8" xfId="13279"/>
    <cellStyle name="표준 20 2 4 4" xfId="1140"/>
    <cellStyle name="표준 20 2 4 4 2" xfId="1549"/>
    <cellStyle name="표준 20 2 4 4 2 2" xfId="2773"/>
    <cellStyle name="표준 20 2 4 4 2 2 2" xfId="4577"/>
    <cellStyle name="표준 20 2 4 4 2 2 2 2" xfId="12172"/>
    <cellStyle name="표준 20 2 4 4 2 2 2 2 2" xfId="24413"/>
    <cellStyle name="표준 20 2 4 4 2 2 2 3" xfId="16817"/>
    <cellStyle name="표준 20 2 4 4 2 2 3" xfId="6617"/>
    <cellStyle name="표준 20 2 4 4 2 2 3 2" xfId="12173"/>
    <cellStyle name="표준 20 2 4 4 2 2 3 2 2" xfId="24414"/>
    <cellStyle name="표준 20 2 4 4 2 2 3 3" xfId="18857"/>
    <cellStyle name="표준 20 2 4 4 2 2 4" xfId="12171"/>
    <cellStyle name="표준 20 2 4 4 2 2 4 2" xfId="24412"/>
    <cellStyle name="표준 20 2 4 4 2 2 5" xfId="15013"/>
    <cellStyle name="표준 20 2 4 4 2 3" xfId="4576"/>
    <cellStyle name="표준 20 2 4 4 2 3 2" xfId="12174"/>
    <cellStyle name="표준 20 2 4 4 2 3 2 2" xfId="24415"/>
    <cellStyle name="표준 20 2 4 4 2 3 3" xfId="16816"/>
    <cellStyle name="표준 20 2 4 4 2 4" xfId="6616"/>
    <cellStyle name="표준 20 2 4 4 2 4 2" xfId="12175"/>
    <cellStyle name="표준 20 2 4 4 2 4 2 2" xfId="24416"/>
    <cellStyle name="표준 20 2 4 4 2 4 3" xfId="18856"/>
    <cellStyle name="표준 20 2 4 4 2 5" xfId="12170"/>
    <cellStyle name="표준 20 2 4 4 2 5 2" xfId="24411"/>
    <cellStyle name="표준 20 2 4 4 2 6" xfId="13789"/>
    <cellStyle name="표준 20 2 4 4 3" xfId="1957"/>
    <cellStyle name="표준 20 2 4 4 3 2" xfId="4578"/>
    <cellStyle name="표준 20 2 4 4 3 2 2" xfId="12177"/>
    <cellStyle name="표준 20 2 4 4 3 2 2 2" xfId="24418"/>
    <cellStyle name="표준 20 2 4 4 3 2 3" xfId="16818"/>
    <cellStyle name="표준 20 2 4 4 3 3" xfId="6618"/>
    <cellStyle name="표준 20 2 4 4 3 3 2" xfId="12178"/>
    <cellStyle name="표준 20 2 4 4 3 3 2 2" xfId="24419"/>
    <cellStyle name="표준 20 2 4 4 3 3 3" xfId="18858"/>
    <cellStyle name="표준 20 2 4 4 3 4" xfId="12176"/>
    <cellStyle name="표준 20 2 4 4 3 4 2" xfId="24417"/>
    <cellStyle name="표준 20 2 4 4 3 5" xfId="14197"/>
    <cellStyle name="표준 20 2 4 4 4" xfId="2365"/>
    <cellStyle name="표준 20 2 4 4 4 2" xfId="4579"/>
    <cellStyle name="표준 20 2 4 4 4 2 2" xfId="12180"/>
    <cellStyle name="표준 20 2 4 4 4 2 2 2" xfId="24421"/>
    <cellStyle name="표준 20 2 4 4 4 2 3" xfId="16819"/>
    <cellStyle name="표준 20 2 4 4 4 3" xfId="6619"/>
    <cellStyle name="표준 20 2 4 4 4 3 2" xfId="12181"/>
    <cellStyle name="표준 20 2 4 4 4 3 2 2" xfId="24422"/>
    <cellStyle name="표준 20 2 4 4 4 3 3" xfId="18859"/>
    <cellStyle name="표준 20 2 4 4 4 4" xfId="12179"/>
    <cellStyle name="표준 20 2 4 4 4 4 2" xfId="24420"/>
    <cellStyle name="표준 20 2 4 4 4 5" xfId="14605"/>
    <cellStyle name="표준 20 2 4 4 5" xfId="4575"/>
    <cellStyle name="표준 20 2 4 4 5 2" xfId="12182"/>
    <cellStyle name="표준 20 2 4 4 5 2 2" xfId="24423"/>
    <cellStyle name="표준 20 2 4 4 5 3" xfId="16815"/>
    <cellStyle name="표준 20 2 4 4 6" xfId="6615"/>
    <cellStyle name="표준 20 2 4 4 6 2" xfId="12183"/>
    <cellStyle name="표준 20 2 4 4 6 2 2" xfId="24424"/>
    <cellStyle name="표준 20 2 4 4 6 3" xfId="18855"/>
    <cellStyle name="표준 20 2 4 4 7" xfId="12169"/>
    <cellStyle name="표준 20 2 4 4 7 2" xfId="24410"/>
    <cellStyle name="표준 20 2 4 4 8" xfId="13381"/>
    <cellStyle name="표준 20 2 4 5" xfId="1243"/>
    <cellStyle name="표준 20 2 4 5 2" xfId="2467"/>
    <cellStyle name="표준 20 2 4 5 2 2" xfId="4581"/>
    <cellStyle name="표준 20 2 4 5 2 2 2" xfId="12186"/>
    <cellStyle name="표준 20 2 4 5 2 2 2 2" xfId="24427"/>
    <cellStyle name="표준 20 2 4 5 2 2 3" xfId="16821"/>
    <cellStyle name="표준 20 2 4 5 2 3" xfId="6621"/>
    <cellStyle name="표준 20 2 4 5 2 3 2" xfId="12187"/>
    <cellStyle name="표준 20 2 4 5 2 3 2 2" xfId="24428"/>
    <cellStyle name="표준 20 2 4 5 2 3 3" xfId="18861"/>
    <cellStyle name="표준 20 2 4 5 2 4" xfId="12185"/>
    <cellStyle name="표준 20 2 4 5 2 4 2" xfId="24426"/>
    <cellStyle name="표준 20 2 4 5 2 5" xfId="14707"/>
    <cellStyle name="표준 20 2 4 5 3" xfId="4580"/>
    <cellStyle name="표준 20 2 4 5 3 2" xfId="12188"/>
    <cellStyle name="표준 20 2 4 5 3 2 2" xfId="24429"/>
    <cellStyle name="표준 20 2 4 5 3 3" xfId="16820"/>
    <cellStyle name="표준 20 2 4 5 4" xfId="6620"/>
    <cellStyle name="표준 20 2 4 5 4 2" xfId="12189"/>
    <cellStyle name="표준 20 2 4 5 4 2 2" xfId="24430"/>
    <cellStyle name="표준 20 2 4 5 4 3" xfId="18860"/>
    <cellStyle name="표준 20 2 4 5 5" xfId="12184"/>
    <cellStyle name="표준 20 2 4 5 5 2" xfId="24425"/>
    <cellStyle name="표준 20 2 4 5 6" xfId="13483"/>
    <cellStyle name="표준 20 2 4 6" xfId="1651"/>
    <cellStyle name="표준 20 2 4 6 2" xfId="4582"/>
    <cellStyle name="표준 20 2 4 6 2 2" xfId="12191"/>
    <cellStyle name="표준 20 2 4 6 2 2 2" xfId="24432"/>
    <cellStyle name="표준 20 2 4 6 2 3" xfId="16822"/>
    <cellStyle name="표준 20 2 4 6 3" xfId="6622"/>
    <cellStyle name="표준 20 2 4 6 3 2" xfId="12192"/>
    <cellStyle name="표준 20 2 4 6 3 2 2" xfId="24433"/>
    <cellStyle name="표준 20 2 4 6 3 3" xfId="18862"/>
    <cellStyle name="표준 20 2 4 6 4" xfId="12190"/>
    <cellStyle name="표준 20 2 4 6 4 2" xfId="24431"/>
    <cellStyle name="표준 20 2 4 6 5" xfId="13891"/>
    <cellStyle name="표준 20 2 4 7" xfId="2059"/>
    <cellStyle name="표준 20 2 4 7 2" xfId="4583"/>
    <cellStyle name="표준 20 2 4 7 2 2" xfId="12194"/>
    <cellStyle name="표준 20 2 4 7 2 2 2" xfId="24435"/>
    <cellStyle name="표준 20 2 4 7 2 3" xfId="16823"/>
    <cellStyle name="표준 20 2 4 7 3" xfId="6623"/>
    <cellStyle name="표준 20 2 4 7 3 2" xfId="12195"/>
    <cellStyle name="표준 20 2 4 7 3 2 2" xfId="24436"/>
    <cellStyle name="표준 20 2 4 7 3 3" xfId="18863"/>
    <cellStyle name="표준 20 2 4 7 4" xfId="12193"/>
    <cellStyle name="표준 20 2 4 7 4 2" xfId="24434"/>
    <cellStyle name="표준 20 2 4 7 5" xfId="14299"/>
    <cellStyle name="표준 20 2 4 8" xfId="4564"/>
    <cellStyle name="표준 20 2 4 8 2" xfId="12196"/>
    <cellStyle name="표준 20 2 4 8 2 2" xfId="24437"/>
    <cellStyle name="표준 20 2 4 8 3" xfId="16804"/>
    <cellStyle name="표준 20 2 4 9" xfId="6604"/>
    <cellStyle name="표준 20 2 4 9 2" xfId="12197"/>
    <cellStyle name="표준 20 2 4 9 2 2" xfId="24438"/>
    <cellStyle name="표준 20 2 4 9 3" xfId="18844"/>
    <cellStyle name="표준 20 2 5" xfId="885"/>
    <cellStyle name="표준 20 2 5 2" xfId="1295"/>
    <cellStyle name="표준 20 2 5 2 2" xfId="2519"/>
    <cellStyle name="표준 20 2 5 2 2 2" xfId="4586"/>
    <cellStyle name="표준 20 2 5 2 2 2 2" xfId="12201"/>
    <cellStyle name="표준 20 2 5 2 2 2 2 2" xfId="24442"/>
    <cellStyle name="표준 20 2 5 2 2 2 3" xfId="16826"/>
    <cellStyle name="표준 20 2 5 2 2 3" xfId="6626"/>
    <cellStyle name="표준 20 2 5 2 2 3 2" xfId="12202"/>
    <cellStyle name="표준 20 2 5 2 2 3 2 2" xfId="24443"/>
    <cellStyle name="표준 20 2 5 2 2 3 3" xfId="18866"/>
    <cellStyle name="표준 20 2 5 2 2 4" xfId="12200"/>
    <cellStyle name="표준 20 2 5 2 2 4 2" xfId="24441"/>
    <cellStyle name="표준 20 2 5 2 2 5" xfId="14759"/>
    <cellStyle name="표준 20 2 5 2 3" xfId="4585"/>
    <cellStyle name="표준 20 2 5 2 3 2" xfId="12203"/>
    <cellStyle name="표준 20 2 5 2 3 2 2" xfId="24444"/>
    <cellStyle name="표준 20 2 5 2 3 3" xfId="16825"/>
    <cellStyle name="표준 20 2 5 2 4" xfId="6625"/>
    <cellStyle name="표준 20 2 5 2 4 2" xfId="12204"/>
    <cellStyle name="표준 20 2 5 2 4 2 2" xfId="24445"/>
    <cellStyle name="표준 20 2 5 2 4 3" xfId="18865"/>
    <cellStyle name="표준 20 2 5 2 5" xfId="12199"/>
    <cellStyle name="표준 20 2 5 2 5 2" xfId="24440"/>
    <cellStyle name="표준 20 2 5 2 6" xfId="13535"/>
    <cellStyle name="표준 20 2 5 3" xfId="1703"/>
    <cellStyle name="표준 20 2 5 3 2" xfId="4587"/>
    <cellStyle name="표준 20 2 5 3 2 2" xfId="12206"/>
    <cellStyle name="표준 20 2 5 3 2 2 2" xfId="24447"/>
    <cellStyle name="표준 20 2 5 3 2 3" xfId="16827"/>
    <cellStyle name="표준 20 2 5 3 3" xfId="6627"/>
    <cellStyle name="표준 20 2 5 3 3 2" xfId="12207"/>
    <cellStyle name="표준 20 2 5 3 3 2 2" xfId="24448"/>
    <cellStyle name="표준 20 2 5 3 3 3" xfId="18867"/>
    <cellStyle name="표준 20 2 5 3 4" xfId="12205"/>
    <cellStyle name="표준 20 2 5 3 4 2" xfId="24446"/>
    <cellStyle name="표준 20 2 5 3 5" xfId="13943"/>
    <cellStyle name="표준 20 2 5 4" xfId="2111"/>
    <cellStyle name="표준 20 2 5 4 2" xfId="4588"/>
    <cellStyle name="표준 20 2 5 4 2 2" xfId="12209"/>
    <cellStyle name="표준 20 2 5 4 2 2 2" xfId="24450"/>
    <cellStyle name="표준 20 2 5 4 2 3" xfId="16828"/>
    <cellStyle name="표준 20 2 5 4 3" xfId="6628"/>
    <cellStyle name="표준 20 2 5 4 3 2" xfId="12210"/>
    <cellStyle name="표준 20 2 5 4 3 2 2" xfId="24451"/>
    <cellStyle name="표준 20 2 5 4 3 3" xfId="18868"/>
    <cellStyle name="표준 20 2 5 4 4" xfId="12208"/>
    <cellStyle name="표준 20 2 5 4 4 2" xfId="24449"/>
    <cellStyle name="표준 20 2 5 4 5" xfId="14351"/>
    <cellStyle name="표준 20 2 5 5" xfId="4584"/>
    <cellStyle name="표준 20 2 5 5 2" xfId="12211"/>
    <cellStyle name="표준 20 2 5 5 2 2" xfId="24452"/>
    <cellStyle name="표준 20 2 5 5 3" xfId="16824"/>
    <cellStyle name="표준 20 2 5 6" xfId="6624"/>
    <cellStyle name="표준 20 2 5 6 2" xfId="12212"/>
    <cellStyle name="표준 20 2 5 6 2 2" xfId="24453"/>
    <cellStyle name="표준 20 2 5 6 3" xfId="18864"/>
    <cellStyle name="표준 20 2 5 7" xfId="12198"/>
    <cellStyle name="표준 20 2 5 7 2" xfId="24439"/>
    <cellStyle name="표준 20 2 5 8" xfId="13127"/>
    <cellStyle name="표준 20 2 6" xfId="987"/>
    <cellStyle name="표준 20 2 6 2" xfId="1397"/>
    <cellStyle name="표준 20 2 6 2 2" xfId="2621"/>
    <cellStyle name="표준 20 2 6 2 2 2" xfId="4591"/>
    <cellStyle name="표준 20 2 6 2 2 2 2" xfId="12216"/>
    <cellStyle name="표준 20 2 6 2 2 2 2 2" xfId="24457"/>
    <cellStyle name="표준 20 2 6 2 2 2 3" xfId="16831"/>
    <cellStyle name="표준 20 2 6 2 2 3" xfId="6631"/>
    <cellStyle name="표준 20 2 6 2 2 3 2" xfId="12217"/>
    <cellStyle name="표준 20 2 6 2 2 3 2 2" xfId="24458"/>
    <cellStyle name="표준 20 2 6 2 2 3 3" xfId="18871"/>
    <cellStyle name="표준 20 2 6 2 2 4" xfId="12215"/>
    <cellStyle name="표준 20 2 6 2 2 4 2" xfId="24456"/>
    <cellStyle name="표준 20 2 6 2 2 5" xfId="14861"/>
    <cellStyle name="표준 20 2 6 2 3" xfId="4590"/>
    <cellStyle name="표준 20 2 6 2 3 2" xfId="12218"/>
    <cellStyle name="표준 20 2 6 2 3 2 2" xfId="24459"/>
    <cellStyle name="표준 20 2 6 2 3 3" xfId="16830"/>
    <cellStyle name="표준 20 2 6 2 4" xfId="6630"/>
    <cellStyle name="표준 20 2 6 2 4 2" xfId="12219"/>
    <cellStyle name="표준 20 2 6 2 4 2 2" xfId="24460"/>
    <cellStyle name="표준 20 2 6 2 4 3" xfId="18870"/>
    <cellStyle name="표준 20 2 6 2 5" xfId="12214"/>
    <cellStyle name="표준 20 2 6 2 5 2" xfId="24455"/>
    <cellStyle name="표준 20 2 6 2 6" xfId="13637"/>
    <cellStyle name="표준 20 2 6 3" xfId="1805"/>
    <cellStyle name="표준 20 2 6 3 2" xfId="4592"/>
    <cellStyle name="표준 20 2 6 3 2 2" xfId="12221"/>
    <cellStyle name="표준 20 2 6 3 2 2 2" xfId="24462"/>
    <cellStyle name="표준 20 2 6 3 2 3" xfId="16832"/>
    <cellStyle name="표준 20 2 6 3 3" xfId="6632"/>
    <cellStyle name="표준 20 2 6 3 3 2" xfId="12222"/>
    <cellStyle name="표준 20 2 6 3 3 2 2" xfId="24463"/>
    <cellStyle name="표준 20 2 6 3 3 3" xfId="18872"/>
    <cellStyle name="표준 20 2 6 3 4" xfId="12220"/>
    <cellStyle name="표준 20 2 6 3 4 2" xfId="24461"/>
    <cellStyle name="표준 20 2 6 3 5" xfId="14045"/>
    <cellStyle name="표준 20 2 6 4" xfId="2213"/>
    <cellStyle name="표준 20 2 6 4 2" xfId="4593"/>
    <cellStyle name="표준 20 2 6 4 2 2" xfId="12224"/>
    <cellStyle name="표준 20 2 6 4 2 2 2" xfId="24465"/>
    <cellStyle name="표준 20 2 6 4 2 3" xfId="16833"/>
    <cellStyle name="표준 20 2 6 4 3" xfId="6633"/>
    <cellStyle name="표준 20 2 6 4 3 2" xfId="12225"/>
    <cellStyle name="표준 20 2 6 4 3 2 2" xfId="24466"/>
    <cellStyle name="표준 20 2 6 4 3 3" xfId="18873"/>
    <cellStyle name="표준 20 2 6 4 4" xfId="12223"/>
    <cellStyle name="표준 20 2 6 4 4 2" xfId="24464"/>
    <cellStyle name="표준 20 2 6 4 5" xfId="14453"/>
    <cellStyle name="표준 20 2 6 5" xfId="4589"/>
    <cellStyle name="표준 20 2 6 5 2" xfId="12226"/>
    <cellStyle name="표준 20 2 6 5 2 2" xfId="24467"/>
    <cellStyle name="표준 20 2 6 5 3" xfId="16829"/>
    <cellStyle name="표준 20 2 6 6" xfId="6629"/>
    <cellStyle name="표준 20 2 6 6 2" xfId="12227"/>
    <cellStyle name="표준 20 2 6 6 2 2" xfId="24468"/>
    <cellStyle name="표준 20 2 6 6 3" xfId="18869"/>
    <cellStyle name="표준 20 2 6 7" xfId="12213"/>
    <cellStyle name="표준 20 2 6 7 2" xfId="24454"/>
    <cellStyle name="표준 20 2 6 8" xfId="13229"/>
    <cellStyle name="표준 20 2 7" xfId="1090"/>
    <cellStyle name="표준 20 2 7 2" xfId="1499"/>
    <cellStyle name="표준 20 2 7 2 2" xfId="2723"/>
    <cellStyle name="표준 20 2 7 2 2 2" xfId="4596"/>
    <cellStyle name="표준 20 2 7 2 2 2 2" xfId="12231"/>
    <cellStyle name="표준 20 2 7 2 2 2 2 2" xfId="24472"/>
    <cellStyle name="표준 20 2 7 2 2 2 3" xfId="16836"/>
    <cellStyle name="표준 20 2 7 2 2 3" xfId="6636"/>
    <cellStyle name="표준 20 2 7 2 2 3 2" xfId="12232"/>
    <cellStyle name="표준 20 2 7 2 2 3 2 2" xfId="24473"/>
    <cellStyle name="표준 20 2 7 2 2 3 3" xfId="18876"/>
    <cellStyle name="표준 20 2 7 2 2 4" xfId="12230"/>
    <cellStyle name="표준 20 2 7 2 2 4 2" xfId="24471"/>
    <cellStyle name="표준 20 2 7 2 2 5" xfId="14963"/>
    <cellStyle name="표준 20 2 7 2 3" xfId="4595"/>
    <cellStyle name="표준 20 2 7 2 3 2" xfId="12233"/>
    <cellStyle name="표준 20 2 7 2 3 2 2" xfId="24474"/>
    <cellStyle name="표준 20 2 7 2 3 3" xfId="16835"/>
    <cellStyle name="표준 20 2 7 2 4" xfId="6635"/>
    <cellStyle name="표준 20 2 7 2 4 2" xfId="12234"/>
    <cellStyle name="표준 20 2 7 2 4 2 2" xfId="24475"/>
    <cellStyle name="표준 20 2 7 2 4 3" xfId="18875"/>
    <cellStyle name="표준 20 2 7 2 5" xfId="12229"/>
    <cellStyle name="표준 20 2 7 2 5 2" xfId="24470"/>
    <cellStyle name="표준 20 2 7 2 6" xfId="13739"/>
    <cellStyle name="표준 20 2 7 3" xfId="1907"/>
    <cellStyle name="표준 20 2 7 3 2" xfId="4597"/>
    <cellStyle name="표준 20 2 7 3 2 2" xfId="12236"/>
    <cellStyle name="표준 20 2 7 3 2 2 2" xfId="24477"/>
    <cellStyle name="표준 20 2 7 3 2 3" xfId="16837"/>
    <cellStyle name="표준 20 2 7 3 3" xfId="6637"/>
    <cellStyle name="표준 20 2 7 3 3 2" xfId="12237"/>
    <cellStyle name="표준 20 2 7 3 3 2 2" xfId="24478"/>
    <cellStyle name="표준 20 2 7 3 3 3" xfId="18877"/>
    <cellStyle name="표준 20 2 7 3 4" xfId="12235"/>
    <cellStyle name="표준 20 2 7 3 4 2" xfId="24476"/>
    <cellStyle name="표준 20 2 7 3 5" xfId="14147"/>
    <cellStyle name="표준 20 2 7 4" xfId="2315"/>
    <cellStyle name="표준 20 2 7 4 2" xfId="4598"/>
    <cellStyle name="표준 20 2 7 4 2 2" xfId="12239"/>
    <cellStyle name="표준 20 2 7 4 2 2 2" xfId="24480"/>
    <cellStyle name="표준 20 2 7 4 2 3" xfId="16838"/>
    <cellStyle name="표준 20 2 7 4 3" xfId="6638"/>
    <cellStyle name="표준 20 2 7 4 3 2" xfId="12240"/>
    <cellStyle name="표준 20 2 7 4 3 2 2" xfId="24481"/>
    <cellStyle name="표준 20 2 7 4 3 3" xfId="18878"/>
    <cellStyle name="표준 20 2 7 4 4" xfId="12238"/>
    <cellStyle name="표준 20 2 7 4 4 2" xfId="24479"/>
    <cellStyle name="표준 20 2 7 4 5" xfId="14555"/>
    <cellStyle name="표준 20 2 7 5" xfId="4594"/>
    <cellStyle name="표준 20 2 7 5 2" xfId="12241"/>
    <cellStyle name="표준 20 2 7 5 2 2" xfId="24482"/>
    <cellStyle name="표준 20 2 7 5 3" xfId="16834"/>
    <cellStyle name="표준 20 2 7 6" xfId="6634"/>
    <cellStyle name="표준 20 2 7 6 2" xfId="12242"/>
    <cellStyle name="표준 20 2 7 6 2 2" xfId="24483"/>
    <cellStyle name="표준 20 2 7 6 3" xfId="18874"/>
    <cellStyle name="표준 20 2 7 7" xfId="12228"/>
    <cellStyle name="표준 20 2 7 7 2" xfId="24469"/>
    <cellStyle name="표준 20 2 7 8" xfId="13331"/>
    <cellStyle name="표준 20 2 8" xfId="1193"/>
    <cellStyle name="표준 20 2 8 2" xfId="2417"/>
    <cellStyle name="표준 20 2 8 2 2" xfId="4600"/>
    <cellStyle name="표준 20 2 8 2 2 2" xfId="12245"/>
    <cellStyle name="표준 20 2 8 2 2 2 2" xfId="24486"/>
    <cellStyle name="표준 20 2 8 2 2 3" xfId="16840"/>
    <cellStyle name="표준 20 2 8 2 3" xfId="6640"/>
    <cellStyle name="표준 20 2 8 2 3 2" xfId="12246"/>
    <cellStyle name="표준 20 2 8 2 3 2 2" xfId="24487"/>
    <cellStyle name="표준 20 2 8 2 3 3" xfId="18880"/>
    <cellStyle name="표준 20 2 8 2 4" xfId="12244"/>
    <cellStyle name="표준 20 2 8 2 4 2" xfId="24485"/>
    <cellStyle name="표준 20 2 8 2 5" xfId="14657"/>
    <cellStyle name="표준 20 2 8 3" xfId="4599"/>
    <cellStyle name="표준 20 2 8 3 2" xfId="12247"/>
    <cellStyle name="표준 20 2 8 3 2 2" xfId="24488"/>
    <cellStyle name="표준 20 2 8 3 3" xfId="16839"/>
    <cellStyle name="표준 20 2 8 4" xfId="6639"/>
    <cellStyle name="표준 20 2 8 4 2" xfId="12248"/>
    <cellStyle name="표준 20 2 8 4 2 2" xfId="24489"/>
    <cellStyle name="표준 20 2 8 4 3" xfId="18879"/>
    <cellStyle name="표준 20 2 8 5" xfId="12243"/>
    <cellStyle name="표준 20 2 8 5 2" xfId="24484"/>
    <cellStyle name="표준 20 2 8 6" xfId="13433"/>
    <cellStyle name="표준 20 2 9" xfId="1601"/>
    <cellStyle name="표준 20 2 9 2" xfId="4601"/>
    <cellStyle name="표준 20 2 9 2 2" xfId="12250"/>
    <cellStyle name="표준 20 2 9 2 2 2" xfId="24491"/>
    <cellStyle name="표준 20 2 9 2 3" xfId="16841"/>
    <cellStyle name="표준 20 2 9 3" xfId="6641"/>
    <cellStyle name="표준 20 2 9 3 2" xfId="12251"/>
    <cellStyle name="표준 20 2 9 3 2 2" xfId="24492"/>
    <cellStyle name="표준 20 2 9 3 3" xfId="18881"/>
    <cellStyle name="표준 20 2 9 4" xfId="12249"/>
    <cellStyle name="표준 20 2 9 4 2" xfId="24490"/>
    <cellStyle name="표준 20 2 9 5" xfId="13841"/>
    <cellStyle name="표준 20 3" xfId="786"/>
    <cellStyle name="표준 20 3 10" xfId="4602"/>
    <cellStyle name="표준 20 3 10 2" xfId="12253"/>
    <cellStyle name="표준 20 3 10 2 2" xfId="24494"/>
    <cellStyle name="표준 20 3 10 3" xfId="16842"/>
    <cellStyle name="표준 20 3 11" xfId="6642"/>
    <cellStyle name="표준 20 3 11 2" xfId="12254"/>
    <cellStyle name="표준 20 3 11 2 2" xfId="24495"/>
    <cellStyle name="표준 20 3 11 3" xfId="18882"/>
    <cellStyle name="표준 20 3 12" xfId="12252"/>
    <cellStyle name="표준 20 3 12 2" xfId="24493"/>
    <cellStyle name="표준 20 3 13" xfId="13031"/>
    <cellStyle name="표준 20 3 2" xfId="814"/>
    <cellStyle name="표준 20 3 2 10" xfId="6643"/>
    <cellStyle name="표준 20 3 2 10 2" xfId="12256"/>
    <cellStyle name="표준 20 3 2 10 2 2" xfId="24497"/>
    <cellStyle name="표준 20 3 2 10 3" xfId="18883"/>
    <cellStyle name="표준 20 3 2 11" xfId="12255"/>
    <cellStyle name="표준 20 3 2 11 2" xfId="24496"/>
    <cellStyle name="표준 20 3 2 12" xfId="13056"/>
    <cellStyle name="표준 20 3 2 2" xfId="864"/>
    <cellStyle name="표준 20 3 2 2 10" xfId="12257"/>
    <cellStyle name="표준 20 3 2 2 10 2" xfId="24498"/>
    <cellStyle name="표준 20 3 2 2 11" xfId="13106"/>
    <cellStyle name="표준 20 3 2 2 2" xfId="966"/>
    <cellStyle name="표준 20 3 2 2 2 2" xfId="1376"/>
    <cellStyle name="표준 20 3 2 2 2 2 2" xfId="2600"/>
    <cellStyle name="표준 20 3 2 2 2 2 2 2" xfId="4607"/>
    <cellStyle name="표준 20 3 2 2 2 2 2 2 2" xfId="12261"/>
    <cellStyle name="표준 20 3 2 2 2 2 2 2 2 2" xfId="24502"/>
    <cellStyle name="표준 20 3 2 2 2 2 2 2 3" xfId="16847"/>
    <cellStyle name="표준 20 3 2 2 2 2 2 3" xfId="6647"/>
    <cellStyle name="표준 20 3 2 2 2 2 2 3 2" xfId="12262"/>
    <cellStyle name="표준 20 3 2 2 2 2 2 3 2 2" xfId="24503"/>
    <cellStyle name="표준 20 3 2 2 2 2 2 3 3" xfId="18887"/>
    <cellStyle name="표준 20 3 2 2 2 2 2 4" xfId="12260"/>
    <cellStyle name="표준 20 3 2 2 2 2 2 4 2" xfId="24501"/>
    <cellStyle name="표준 20 3 2 2 2 2 2 5" xfId="14840"/>
    <cellStyle name="표준 20 3 2 2 2 2 3" xfId="4606"/>
    <cellStyle name="표준 20 3 2 2 2 2 3 2" xfId="12263"/>
    <cellStyle name="표준 20 3 2 2 2 2 3 2 2" xfId="24504"/>
    <cellStyle name="표준 20 3 2 2 2 2 3 3" xfId="16846"/>
    <cellStyle name="표준 20 3 2 2 2 2 4" xfId="6646"/>
    <cellStyle name="표준 20 3 2 2 2 2 4 2" xfId="12264"/>
    <cellStyle name="표준 20 3 2 2 2 2 4 2 2" xfId="24505"/>
    <cellStyle name="표준 20 3 2 2 2 2 4 3" xfId="18886"/>
    <cellStyle name="표준 20 3 2 2 2 2 5" xfId="12259"/>
    <cellStyle name="표준 20 3 2 2 2 2 5 2" xfId="24500"/>
    <cellStyle name="표준 20 3 2 2 2 2 6" xfId="13616"/>
    <cellStyle name="표준 20 3 2 2 2 3" xfId="1784"/>
    <cellStyle name="표준 20 3 2 2 2 3 2" xfId="4608"/>
    <cellStyle name="표준 20 3 2 2 2 3 2 2" xfId="12266"/>
    <cellStyle name="표준 20 3 2 2 2 3 2 2 2" xfId="24507"/>
    <cellStyle name="표준 20 3 2 2 2 3 2 3" xfId="16848"/>
    <cellStyle name="표준 20 3 2 2 2 3 3" xfId="6648"/>
    <cellStyle name="표준 20 3 2 2 2 3 3 2" xfId="12267"/>
    <cellStyle name="표준 20 3 2 2 2 3 3 2 2" xfId="24508"/>
    <cellStyle name="표준 20 3 2 2 2 3 3 3" xfId="18888"/>
    <cellStyle name="표준 20 3 2 2 2 3 4" xfId="12265"/>
    <cellStyle name="표준 20 3 2 2 2 3 4 2" xfId="24506"/>
    <cellStyle name="표준 20 3 2 2 2 3 5" xfId="14024"/>
    <cellStyle name="표준 20 3 2 2 2 4" xfId="2192"/>
    <cellStyle name="표준 20 3 2 2 2 4 2" xfId="4609"/>
    <cellStyle name="표준 20 3 2 2 2 4 2 2" xfId="12269"/>
    <cellStyle name="표준 20 3 2 2 2 4 2 2 2" xfId="24510"/>
    <cellStyle name="표준 20 3 2 2 2 4 2 3" xfId="16849"/>
    <cellStyle name="표준 20 3 2 2 2 4 3" xfId="6649"/>
    <cellStyle name="표준 20 3 2 2 2 4 3 2" xfId="12270"/>
    <cellStyle name="표준 20 3 2 2 2 4 3 2 2" xfId="24511"/>
    <cellStyle name="표준 20 3 2 2 2 4 3 3" xfId="18889"/>
    <cellStyle name="표준 20 3 2 2 2 4 4" xfId="12268"/>
    <cellStyle name="표준 20 3 2 2 2 4 4 2" xfId="24509"/>
    <cellStyle name="표준 20 3 2 2 2 4 5" xfId="14432"/>
    <cellStyle name="표준 20 3 2 2 2 5" xfId="4605"/>
    <cellStyle name="표준 20 3 2 2 2 5 2" xfId="12271"/>
    <cellStyle name="표준 20 3 2 2 2 5 2 2" xfId="24512"/>
    <cellStyle name="표준 20 3 2 2 2 5 3" xfId="16845"/>
    <cellStyle name="표준 20 3 2 2 2 6" xfId="6645"/>
    <cellStyle name="표준 20 3 2 2 2 6 2" xfId="12272"/>
    <cellStyle name="표준 20 3 2 2 2 6 2 2" xfId="24513"/>
    <cellStyle name="표준 20 3 2 2 2 6 3" xfId="18885"/>
    <cellStyle name="표준 20 3 2 2 2 7" xfId="12258"/>
    <cellStyle name="표준 20 3 2 2 2 7 2" xfId="24499"/>
    <cellStyle name="표준 20 3 2 2 2 8" xfId="13208"/>
    <cellStyle name="표준 20 3 2 2 3" xfId="1068"/>
    <cellStyle name="표준 20 3 2 2 3 2" xfId="1478"/>
    <cellStyle name="표준 20 3 2 2 3 2 2" xfId="2702"/>
    <cellStyle name="표준 20 3 2 2 3 2 2 2" xfId="4612"/>
    <cellStyle name="표준 20 3 2 2 3 2 2 2 2" xfId="12276"/>
    <cellStyle name="표준 20 3 2 2 3 2 2 2 2 2" xfId="24517"/>
    <cellStyle name="표준 20 3 2 2 3 2 2 2 3" xfId="16852"/>
    <cellStyle name="표준 20 3 2 2 3 2 2 3" xfId="6652"/>
    <cellStyle name="표준 20 3 2 2 3 2 2 3 2" xfId="12277"/>
    <cellStyle name="표준 20 3 2 2 3 2 2 3 2 2" xfId="24518"/>
    <cellStyle name="표준 20 3 2 2 3 2 2 3 3" xfId="18892"/>
    <cellStyle name="표준 20 3 2 2 3 2 2 4" xfId="12275"/>
    <cellStyle name="표준 20 3 2 2 3 2 2 4 2" xfId="24516"/>
    <cellStyle name="표준 20 3 2 2 3 2 2 5" xfId="14942"/>
    <cellStyle name="표준 20 3 2 2 3 2 3" xfId="4611"/>
    <cellStyle name="표준 20 3 2 2 3 2 3 2" xfId="12278"/>
    <cellStyle name="표준 20 3 2 2 3 2 3 2 2" xfId="24519"/>
    <cellStyle name="표준 20 3 2 2 3 2 3 3" xfId="16851"/>
    <cellStyle name="표준 20 3 2 2 3 2 4" xfId="6651"/>
    <cellStyle name="표준 20 3 2 2 3 2 4 2" xfId="12279"/>
    <cellStyle name="표준 20 3 2 2 3 2 4 2 2" xfId="24520"/>
    <cellStyle name="표준 20 3 2 2 3 2 4 3" xfId="18891"/>
    <cellStyle name="표준 20 3 2 2 3 2 5" xfId="12274"/>
    <cellStyle name="표준 20 3 2 2 3 2 5 2" xfId="24515"/>
    <cellStyle name="표준 20 3 2 2 3 2 6" xfId="13718"/>
    <cellStyle name="표준 20 3 2 2 3 3" xfId="1886"/>
    <cellStyle name="표준 20 3 2 2 3 3 2" xfId="4613"/>
    <cellStyle name="표준 20 3 2 2 3 3 2 2" xfId="12281"/>
    <cellStyle name="표준 20 3 2 2 3 3 2 2 2" xfId="24522"/>
    <cellStyle name="표준 20 3 2 2 3 3 2 3" xfId="16853"/>
    <cellStyle name="표준 20 3 2 2 3 3 3" xfId="6653"/>
    <cellStyle name="표준 20 3 2 2 3 3 3 2" xfId="12282"/>
    <cellStyle name="표준 20 3 2 2 3 3 3 2 2" xfId="24523"/>
    <cellStyle name="표준 20 3 2 2 3 3 3 3" xfId="18893"/>
    <cellStyle name="표준 20 3 2 2 3 3 4" xfId="12280"/>
    <cellStyle name="표준 20 3 2 2 3 3 4 2" xfId="24521"/>
    <cellStyle name="표준 20 3 2 2 3 3 5" xfId="14126"/>
    <cellStyle name="표준 20 3 2 2 3 4" xfId="2294"/>
    <cellStyle name="표준 20 3 2 2 3 4 2" xfId="4614"/>
    <cellStyle name="표준 20 3 2 2 3 4 2 2" xfId="12284"/>
    <cellStyle name="표준 20 3 2 2 3 4 2 2 2" xfId="24525"/>
    <cellStyle name="표준 20 3 2 2 3 4 2 3" xfId="16854"/>
    <cellStyle name="표준 20 3 2 2 3 4 3" xfId="6654"/>
    <cellStyle name="표준 20 3 2 2 3 4 3 2" xfId="12285"/>
    <cellStyle name="표준 20 3 2 2 3 4 3 2 2" xfId="24526"/>
    <cellStyle name="표준 20 3 2 2 3 4 3 3" xfId="18894"/>
    <cellStyle name="표준 20 3 2 2 3 4 4" xfId="12283"/>
    <cellStyle name="표준 20 3 2 2 3 4 4 2" xfId="24524"/>
    <cellStyle name="표준 20 3 2 2 3 4 5" xfId="14534"/>
    <cellStyle name="표준 20 3 2 2 3 5" xfId="4610"/>
    <cellStyle name="표준 20 3 2 2 3 5 2" xfId="12286"/>
    <cellStyle name="표준 20 3 2 2 3 5 2 2" xfId="24527"/>
    <cellStyle name="표준 20 3 2 2 3 5 3" xfId="16850"/>
    <cellStyle name="표준 20 3 2 2 3 6" xfId="6650"/>
    <cellStyle name="표준 20 3 2 2 3 6 2" xfId="12287"/>
    <cellStyle name="표준 20 3 2 2 3 6 2 2" xfId="24528"/>
    <cellStyle name="표준 20 3 2 2 3 6 3" xfId="18890"/>
    <cellStyle name="표준 20 3 2 2 3 7" xfId="12273"/>
    <cellStyle name="표준 20 3 2 2 3 7 2" xfId="24514"/>
    <cellStyle name="표준 20 3 2 2 3 8" xfId="13310"/>
    <cellStyle name="표준 20 3 2 2 4" xfId="1171"/>
    <cellStyle name="표준 20 3 2 2 4 2" xfId="1580"/>
    <cellStyle name="표준 20 3 2 2 4 2 2" xfId="2804"/>
    <cellStyle name="표준 20 3 2 2 4 2 2 2" xfId="4617"/>
    <cellStyle name="표준 20 3 2 2 4 2 2 2 2" xfId="12291"/>
    <cellStyle name="표준 20 3 2 2 4 2 2 2 2 2" xfId="24532"/>
    <cellStyle name="표준 20 3 2 2 4 2 2 2 3" xfId="16857"/>
    <cellStyle name="표준 20 3 2 2 4 2 2 3" xfId="6657"/>
    <cellStyle name="표준 20 3 2 2 4 2 2 3 2" xfId="12292"/>
    <cellStyle name="표준 20 3 2 2 4 2 2 3 2 2" xfId="24533"/>
    <cellStyle name="표준 20 3 2 2 4 2 2 3 3" xfId="18897"/>
    <cellStyle name="표준 20 3 2 2 4 2 2 4" xfId="12290"/>
    <cellStyle name="표준 20 3 2 2 4 2 2 4 2" xfId="24531"/>
    <cellStyle name="표준 20 3 2 2 4 2 2 5" xfId="15044"/>
    <cellStyle name="표준 20 3 2 2 4 2 3" xfId="4616"/>
    <cellStyle name="표준 20 3 2 2 4 2 3 2" xfId="12293"/>
    <cellStyle name="표준 20 3 2 2 4 2 3 2 2" xfId="24534"/>
    <cellStyle name="표준 20 3 2 2 4 2 3 3" xfId="16856"/>
    <cellStyle name="표준 20 3 2 2 4 2 4" xfId="6656"/>
    <cellStyle name="표준 20 3 2 2 4 2 4 2" xfId="12294"/>
    <cellStyle name="표준 20 3 2 2 4 2 4 2 2" xfId="24535"/>
    <cellStyle name="표준 20 3 2 2 4 2 4 3" xfId="18896"/>
    <cellStyle name="표준 20 3 2 2 4 2 5" xfId="12289"/>
    <cellStyle name="표준 20 3 2 2 4 2 5 2" xfId="24530"/>
    <cellStyle name="표준 20 3 2 2 4 2 6" xfId="13820"/>
    <cellStyle name="표준 20 3 2 2 4 3" xfId="1988"/>
    <cellStyle name="표준 20 3 2 2 4 3 2" xfId="4618"/>
    <cellStyle name="표준 20 3 2 2 4 3 2 2" xfId="12296"/>
    <cellStyle name="표준 20 3 2 2 4 3 2 2 2" xfId="24537"/>
    <cellStyle name="표준 20 3 2 2 4 3 2 3" xfId="16858"/>
    <cellStyle name="표준 20 3 2 2 4 3 3" xfId="6658"/>
    <cellStyle name="표준 20 3 2 2 4 3 3 2" xfId="12297"/>
    <cellStyle name="표준 20 3 2 2 4 3 3 2 2" xfId="24538"/>
    <cellStyle name="표준 20 3 2 2 4 3 3 3" xfId="18898"/>
    <cellStyle name="표준 20 3 2 2 4 3 4" xfId="12295"/>
    <cellStyle name="표준 20 3 2 2 4 3 4 2" xfId="24536"/>
    <cellStyle name="표준 20 3 2 2 4 3 5" xfId="14228"/>
    <cellStyle name="표준 20 3 2 2 4 4" xfId="2396"/>
    <cellStyle name="표준 20 3 2 2 4 4 2" xfId="4619"/>
    <cellStyle name="표준 20 3 2 2 4 4 2 2" xfId="12299"/>
    <cellStyle name="표준 20 3 2 2 4 4 2 2 2" xfId="24540"/>
    <cellStyle name="표준 20 3 2 2 4 4 2 3" xfId="16859"/>
    <cellStyle name="표준 20 3 2 2 4 4 3" xfId="6659"/>
    <cellStyle name="표준 20 3 2 2 4 4 3 2" xfId="12300"/>
    <cellStyle name="표준 20 3 2 2 4 4 3 2 2" xfId="24541"/>
    <cellStyle name="표준 20 3 2 2 4 4 3 3" xfId="18899"/>
    <cellStyle name="표준 20 3 2 2 4 4 4" xfId="12298"/>
    <cellStyle name="표준 20 3 2 2 4 4 4 2" xfId="24539"/>
    <cellStyle name="표준 20 3 2 2 4 4 5" xfId="14636"/>
    <cellStyle name="표준 20 3 2 2 4 5" xfId="4615"/>
    <cellStyle name="표준 20 3 2 2 4 5 2" xfId="12301"/>
    <cellStyle name="표준 20 3 2 2 4 5 2 2" xfId="24542"/>
    <cellStyle name="표준 20 3 2 2 4 5 3" xfId="16855"/>
    <cellStyle name="표준 20 3 2 2 4 6" xfId="6655"/>
    <cellStyle name="표준 20 3 2 2 4 6 2" xfId="12302"/>
    <cellStyle name="표준 20 3 2 2 4 6 2 2" xfId="24543"/>
    <cellStyle name="표준 20 3 2 2 4 6 3" xfId="18895"/>
    <cellStyle name="표준 20 3 2 2 4 7" xfId="12288"/>
    <cellStyle name="표준 20 3 2 2 4 7 2" xfId="24529"/>
    <cellStyle name="표준 20 3 2 2 4 8" xfId="13412"/>
    <cellStyle name="표준 20 3 2 2 5" xfId="1274"/>
    <cellStyle name="표준 20 3 2 2 5 2" xfId="2498"/>
    <cellStyle name="표준 20 3 2 2 5 2 2" xfId="4621"/>
    <cellStyle name="표준 20 3 2 2 5 2 2 2" xfId="12305"/>
    <cellStyle name="표준 20 3 2 2 5 2 2 2 2" xfId="24546"/>
    <cellStyle name="표준 20 3 2 2 5 2 2 3" xfId="16861"/>
    <cellStyle name="표준 20 3 2 2 5 2 3" xfId="6661"/>
    <cellStyle name="표준 20 3 2 2 5 2 3 2" xfId="12306"/>
    <cellStyle name="표준 20 3 2 2 5 2 3 2 2" xfId="24547"/>
    <cellStyle name="표준 20 3 2 2 5 2 3 3" xfId="18901"/>
    <cellStyle name="표준 20 3 2 2 5 2 4" xfId="12304"/>
    <cellStyle name="표준 20 3 2 2 5 2 4 2" xfId="24545"/>
    <cellStyle name="표준 20 3 2 2 5 2 5" xfId="14738"/>
    <cellStyle name="표준 20 3 2 2 5 3" xfId="4620"/>
    <cellStyle name="표준 20 3 2 2 5 3 2" xfId="12307"/>
    <cellStyle name="표준 20 3 2 2 5 3 2 2" xfId="24548"/>
    <cellStyle name="표준 20 3 2 2 5 3 3" xfId="16860"/>
    <cellStyle name="표준 20 3 2 2 5 4" xfId="6660"/>
    <cellStyle name="표준 20 3 2 2 5 4 2" xfId="12308"/>
    <cellStyle name="표준 20 3 2 2 5 4 2 2" xfId="24549"/>
    <cellStyle name="표준 20 3 2 2 5 4 3" xfId="18900"/>
    <cellStyle name="표준 20 3 2 2 5 5" xfId="12303"/>
    <cellStyle name="표준 20 3 2 2 5 5 2" xfId="24544"/>
    <cellStyle name="표준 20 3 2 2 5 6" xfId="13514"/>
    <cellStyle name="표준 20 3 2 2 6" xfId="1682"/>
    <cellStyle name="표준 20 3 2 2 6 2" xfId="4622"/>
    <cellStyle name="표준 20 3 2 2 6 2 2" xfId="12310"/>
    <cellStyle name="표준 20 3 2 2 6 2 2 2" xfId="24551"/>
    <cellStyle name="표준 20 3 2 2 6 2 3" xfId="16862"/>
    <cellStyle name="표준 20 3 2 2 6 3" xfId="6662"/>
    <cellStyle name="표준 20 3 2 2 6 3 2" xfId="12311"/>
    <cellStyle name="표준 20 3 2 2 6 3 2 2" xfId="24552"/>
    <cellStyle name="표준 20 3 2 2 6 3 3" xfId="18902"/>
    <cellStyle name="표준 20 3 2 2 6 4" xfId="12309"/>
    <cellStyle name="표준 20 3 2 2 6 4 2" xfId="24550"/>
    <cellStyle name="표준 20 3 2 2 6 5" xfId="13922"/>
    <cellStyle name="표준 20 3 2 2 7" xfId="2090"/>
    <cellStyle name="표준 20 3 2 2 7 2" xfId="4623"/>
    <cellStyle name="표준 20 3 2 2 7 2 2" xfId="12313"/>
    <cellStyle name="표준 20 3 2 2 7 2 2 2" xfId="24554"/>
    <cellStyle name="표준 20 3 2 2 7 2 3" xfId="16863"/>
    <cellStyle name="표준 20 3 2 2 7 3" xfId="6663"/>
    <cellStyle name="표준 20 3 2 2 7 3 2" xfId="12314"/>
    <cellStyle name="표준 20 3 2 2 7 3 2 2" xfId="24555"/>
    <cellStyle name="표준 20 3 2 2 7 3 3" xfId="18903"/>
    <cellStyle name="표준 20 3 2 2 7 4" xfId="12312"/>
    <cellStyle name="표준 20 3 2 2 7 4 2" xfId="24553"/>
    <cellStyle name="표준 20 3 2 2 7 5" xfId="14330"/>
    <cellStyle name="표준 20 3 2 2 8" xfId="4604"/>
    <cellStyle name="표준 20 3 2 2 8 2" xfId="12315"/>
    <cellStyle name="표준 20 3 2 2 8 2 2" xfId="24556"/>
    <cellStyle name="표준 20 3 2 2 8 3" xfId="16844"/>
    <cellStyle name="표준 20 3 2 2 9" xfId="6644"/>
    <cellStyle name="표준 20 3 2 2 9 2" xfId="12316"/>
    <cellStyle name="표준 20 3 2 2 9 2 2" xfId="24557"/>
    <cellStyle name="표준 20 3 2 2 9 3" xfId="18884"/>
    <cellStyle name="표준 20 3 2 3" xfId="916"/>
    <cellStyle name="표준 20 3 2 3 2" xfId="1326"/>
    <cellStyle name="표준 20 3 2 3 2 2" xfId="2550"/>
    <cellStyle name="표준 20 3 2 3 2 2 2" xfId="4626"/>
    <cellStyle name="표준 20 3 2 3 2 2 2 2" xfId="12320"/>
    <cellStyle name="표준 20 3 2 3 2 2 2 2 2" xfId="24561"/>
    <cellStyle name="표준 20 3 2 3 2 2 2 3" xfId="16866"/>
    <cellStyle name="표준 20 3 2 3 2 2 3" xfId="6666"/>
    <cellStyle name="표준 20 3 2 3 2 2 3 2" xfId="12321"/>
    <cellStyle name="표준 20 3 2 3 2 2 3 2 2" xfId="24562"/>
    <cellStyle name="표준 20 3 2 3 2 2 3 3" xfId="18906"/>
    <cellStyle name="표준 20 3 2 3 2 2 4" xfId="12319"/>
    <cellStyle name="표준 20 3 2 3 2 2 4 2" xfId="24560"/>
    <cellStyle name="표준 20 3 2 3 2 2 5" xfId="14790"/>
    <cellStyle name="표준 20 3 2 3 2 3" xfId="4625"/>
    <cellStyle name="표준 20 3 2 3 2 3 2" xfId="12322"/>
    <cellStyle name="표준 20 3 2 3 2 3 2 2" xfId="24563"/>
    <cellStyle name="표준 20 3 2 3 2 3 3" xfId="16865"/>
    <cellStyle name="표준 20 3 2 3 2 4" xfId="6665"/>
    <cellStyle name="표준 20 3 2 3 2 4 2" xfId="12323"/>
    <cellStyle name="표준 20 3 2 3 2 4 2 2" xfId="24564"/>
    <cellStyle name="표준 20 3 2 3 2 4 3" xfId="18905"/>
    <cellStyle name="표준 20 3 2 3 2 5" xfId="12318"/>
    <cellStyle name="표준 20 3 2 3 2 5 2" xfId="24559"/>
    <cellStyle name="표준 20 3 2 3 2 6" xfId="13566"/>
    <cellStyle name="표준 20 3 2 3 3" xfId="1734"/>
    <cellStyle name="표준 20 3 2 3 3 2" xfId="4627"/>
    <cellStyle name="표준 20 3 2 3 3 2 2" xfId="12325"/>
    <cellStyle name="표준 20 3 2 3 3 2 2 2" xfId="24566"/>
    <cellStyle name="표준 20 3 2 3 3 2 3" xfId="16867"/>
    <cellStyle name="표준 20 3 2 3 3 3" xfId="6667"/>
    <cellStyle name="표준 20 3 2 3 3 3 2" xfId="12326"/>
    <cellStyle name="표준 20 3 2 3 3 3 2 2" xfId="24567"/>
    <cellStyle name="표준 20 3 2 3 3 3 3" xfId="18907"/>
    <cellStyle name="표준 20 3 2 3 3 4" xfId="12324"/>
    <cellStyle name="표준 20 3 2 3 3 4 2" xfId="24565"/>
    <cellStyle name="표준 20 3 2 3 3 5" xfId="13974"/>
    <cellStyle name="표준 20 3 2 3 4" xfId="2142"/>
    <cellStyle name="표준 20 3 2 3 4 2" xfId="4628"/>
    <cellStyle name="표준 20 3 2 3 4 2 2" xfId="12328"/>
    <cellStyle name="표준 20 3 2 3 4 2 2 2" xfId="24569"/>
    <cellStyle name="표준 20 3 2 3 4 2 3" xfId="16868"/>
    <cellStyle name="표준 20 3 2 3 4 3" xfId="6668"/>
    <cellStyle name="표준 20 3 2 3 4 3 2" xfId="12329"/>
    <cellStyle name="표준 20 3 2 3 4 3 2 2" xfId="24570"/>
    <cellStyle name="표준 20 3 2 3 4 3 3" xfId="18908"/>
    <cellStyle name="표준 20 3 2 3 4 4" xfId="12327"/>
    <cellStyle name="표준 20 3 2 3 4 4 2" xfId="24568"/>
    <cellStyle name="표준 20 3 2 3 4 5" xfId="14382"/>
    <cellStyle name="표준 20 3 2 3 5" xfId="4624"/>
    <cellStyle name="표준 20 3 2 3 5 2" xfId="12330"/>
    <cellStyle name="표준 20 3 2 3 5 2 2" xfId="24571"/>
    <cellStyle name="표준 20 3 2 3 5 3" xfId="16864"/>
    <cellStyle name="표준 20 3 2 3 6" xfId="6664"/>
    <cellStyle name="표준 20 3 2 3 6 2" xfId="12331"/>
    <cellStyle name="표준 20 3 2 3 6 2 2" xfId="24572"/>
    <cellStyle name="표준 20 3 2 3 6 3" xfId="18904"/>
    <cellStyle name="표준 20 3 2 3 7" xfId="12317"/>
    <cellStyle name="표준 20 3 2 3 7 2" xfId="24558"/>
    <cellStyle name="표준 20 3 2 3 8" xfId="13158"/>
    <cellStyle name="표준 20 3 2 4" xfId="1018"/>
    <cellStyle name="표준 20 3 2 4 2" xfId="1428"/>
    <cellStyle name="표준 20 3 2 4 2 2" xfId="2652"/>
    <cellStyle name="표준 20 3 2 4 2 2 2" xfId="4631"/>
    <cellStyle name="표준 20 3 2 4 2 2 2 2" xfId="12335"/>
    <cellStyle name="표준 20 3 2 4 2 2 2 2 2" xfId="24576"/>
    <cellStyle name="표준 20 3 2 4 2 2 2 3" xfId="16871"/>
    <cellStyle name="표준 20 3 2 4 2 2 3" xfId="6671"/>
    <cellStyle name="표준 20 3 2 4 2 2 3 2" xfId="12336"/>
    <cellStyle name="표준 20 3 2 4 2 2 3 2 2" xfId="24577"/>
    <cellStyle name="표준 20 3 2 4 2 2 3 3" xfId="18911"/>
    <cellStyle name="표준 20 3 2 4 2 2 4" xfId="12334"/>
    <cellStyle name="표준 20 3 2 4 2 2 4 2" xfId="24575"/>
    <cellStyle name="표준 20 3 2 4 2 2 5" xfId="14892"/>
    <cellStyle name="표준 20 3 2 4 2 3" xfId="4630"/>
    <cellStyle name="표준 20 3 2 4 2 3 2" xfId="12337"/>
    <cellStyle name="표준 20 3 2 4 2 3 2 2" xfId="24578"/>
    <cellStyle name="표준 20 3 2 4 2 3 3" xfId="16870"/>
    <cellStyle name="표준 20 3 2 4 2 4" xfId="6670"/>
    <cellStyle name="표준 20 3 2 4 2 4 2" xfId="12338"/>
    <cellStyle name="표준 20 3 2 4 2 4 2 2" xfId="24579"/>
    <cellStyle name="표준 20 3 2 4 2 4 3" xfId="18910"/>
    <cellStyle name="표준 20 3 2 4 2 5" xfId="12333"/>
    <cellStyle name="표준 20 3 2 4 2 5 2" xfId="24574"/>
    <cellStyle name="표준 20 3 2 4 2 6" xfId="13668"/>
    <cellStyle name="표준 20 3 2 4 3" xfId="1836"/>
    <cellStyle name="표준 20 3 2 4 3 2" xfId="4632"/>
    <cellStyle name="표준 20 3 2 4 3 2 2" xfId="12340"/>
    <cellStyle name="표준 20 3 2 4 3 2 2 2" xfId="24581"/>
    <cellStyle name="표준 20 3 2 4 3 2 3" xfId="16872"/>
    <cellStyle name="표준 20 3 2 4 3 3" xfId="6672"/>
    <cellStyle name="표준 20 3 2 4 3 3 2" xfId="12341"/>
    <cellStyle name="표준 20 3 2 4 3 3 2 2" xfId="24582"/>
    <cellStyle name="표준 20 3 2 4 3 3 3" xfId="18912"/>
    <cellStyle name="표준 20 3 2 4 3 4" xfId="12339"/>
    <cellStyle name="표준 20 3 2 4 3 4 2" xfId="24580"/>
    <cellStyle name="표준 20 3 2 4 3 5" xfId="14076"/>
    <cellStyle name="표준 20 3 2 4 4" xfId="2244"/>
    <cellStyle name="표준 20 3 2 4 4 2" xfId="4633"/>
    <cellStyle name="표준 20 3 2 4 4 2 2" xfId="12343"/>
    <cellStyle name="표준 20 3 2 4 4 2 2 2" xfId="24584"/>
    <cellStyle name="표준 20 3 2 4 4 2 3" xfId="16873"/>
    <cellStyle name="표준 20 3 2 4 4 3" xfId="6673"/>
    <cellStyle name="표준 20 3 2 4 4 3 2" xfId="12344"/>
    <cellStyle name="표준 20 3 2 4 4 3 2 2" xfId="24585"/>
    <cellStyle name="표준 20 3 2 4 4 3 3" xfId="18913"/>
    <cellStyle name="표준 20 3 2 4 4 4" xfId="12342"/>
    <cellStyle name="표준 20 3 2 4 4 4 2" xfId="24583"/>
    <cellStyle name="표준 20 3 2 4 4 5" xfId="14484"/>
    <cellStyle name="표준 20 3 2 4 5" xfId="4629"/>
    <cellStyle name="표준 20 3 2 4 5 2" xfId="12345"/>
    <cellStyle name="표준 20 3 2 4 5 2 2" xfId="24586"/>
    <cellStyle name="표준 20 3 2 4 5 3" xfId="16869"/>
    <cellStyle name="표준 20 3 2 4 6" xfId="6669"/>
    <cellStyle name="표준 20 3 2 4 6 2" xfId="12346"/>
    <cellStyle name="표준 20 3 2 4 6 2 2" xfId="24587"/>
    <cellStyle name="표준 20 3 2 4 6 3" xfId="18909"/>
    <cellStyle name="표준 20 3 2 4 7" xfId="12332"/>
    <cellStyle name="표준 20 3 2 4 7 2" xfId="24573"/>
    <cellStyle name="표준 20 3 2 4 8" xfId="13260"/>
    <cellStyle name="표준 20 3 2 5" xfId="1121"/>
    <cellStyle name="표준 20 3 2 5 2" xfId="1530"/>
    <cellStyle name="표준 20 3 2 5 2 2" xfId="2754"/>
    <cellStyle name="표준 20 3 2 5 2 2 2" xfId="4636"/>
    <cellStyle name="표준 20 3 2 5 2 2 2 2" xfId="12350"/>
    <cellStyle name="표준 20 3 2 5 2 2 2 2 2" xfId="24591"/>
    <cellStyle name="표준 20 3 2 5 2 2 2 3" xfId="16876"/>
    <cellStyle name="표준 20 3 2 5 2 2 3" xfId="6676"/>
    <cellStyle name="표준 20 3 2 5 2 2 3 2" xfId="12351"/>
    <cellStyle name="표준 20 3 2 5 2 2 3 2 2" xfId="24592"/>
    <cellStyle name="표준 20 3 2 5 2 2 3 3" xfId="18916"/>
    <cellStyle name="표준 20 3 2 5 2 2 4" xfId="12349"/>
    <cellStyle name="표준 20 3 2 5 2 2 4 2" xfId="24590"/>
    <cellStyle name="표준 20 3 2 5 2 2 5" xfId="14994"/>
    <cellStyle name="표준 20 3 2 5 2 3" xfId="4635"/>
    <cellStyle name="표준 20 3 2 5 2 3 2" xfId="12352"/>
    <cellStyle name="표준 20 3 2 5 2 3 2 2" xfId="24593"/>
    <cellStyle name="표준 20 3 2 5 2 3 3" xfId="16875"/>
    <cellStyle name="표준 20 3 2 5 2 4" xfId="6675"/>
    <cellStyle name="표준 20 3 2 5 2 4 2" xfId="12353"/>
    <cellStyle name="표준 20 3 2 5 2 4 2 2" xfId="24594"/>
    <cellStyle name="표준 20 3 2 5 2 4 3" xfId="18915"/>
    <cellStyle name="표준 20 3 2 5 2 5" xfId="12348"/>
    <cellStyle name="표준 20 3 2 5 2 5 2" xfId="24589"/>
    <cellStyle name="표준 20 3 2 5 2 6" xfId="13770"/>
    <cellStyle name="표준 20 3 2 5 3" xfId="1938"/>
    <cellStyle name="표준 20 3 2 5 3 2" xfId="4637"/>
    <cellStyle name="표준 20 3 2 5 3 2 2" xfId="12355"/>
    <cellStyle name="표준 20 3 2 5 3 2 2 2" xfId="24596"/>
    <cellStyle name="표준 20 3 2 5 3 2 3" xfId="16877"/>
    <cellStyle name="표준 20 3 2 5 3 3" xfId="6677"/>
    <cellStyle name="표준 20 3 2 5 3 3 2" xfId="12356"/>
    <cellStyle name="표준 20 3 2 5 3 3 2 2" xfId="24597"/>
    <cellStyle name="표준 20 3 2 5 3 3 3" xfId="18917"/>
    <cellStyle name="표준 20 3 2 5 3 4" xfId="12354"/>
    <cellStyle name="표준 20 3 2 5 3 4 2" xfId="24595"/>
    <cellStyle name="표준 20 3 2 5 3 5" xfId="14178"/>
    <cellStyle name="표준 20 3 2 5 4" xfId="2346"/>
    <cellStyle name="표준 20 3 2 5 4 2" xfId="4638"/>
    <cellStyle name="표준 20 3 2 5 4 2 2" xfId="12358"/>
    <cellStyle name="표준 20 3 2 5 4 2 2 2" xfId="24599"/>
    <cellStyle name="표준 20 3 2 5 4 2 3" xfId="16878"/>
    <cellStyle name="표준 20 3 2 5 4 3" xfId="6678"/>
    <cellStyle name="표준 20 3 2 5 4 3 2" xfId="12359"/>
    <cellStyle name="표준 20 3 2 5 4 3 2 2" xfId="24600"/>
    <cellStyle name="표준 20 3 2 5 4 3 3" xfId="18918"/>
    <cellStyle name="표준 20 3 2 5 4 4" xfId="12357"/>
    <cellStyle name="표준 20 3 2 5 4 4 2" xfId="24598"/>
    <cellStyle name="표준 20 3 2 5 4 5" xfId="14586"/>
    <cellStyle name="표준 20 3 2 5 5" xfId="4634"/>
    <cellStyle name="표준 20 3 2 5 5 2" xfId="12360"/>
    <cellStyle name="표준 20 3 2 5 5 2 2" xfId="24601"/>
    <cellStyle name="표준 20 3 2 5 5 3" xfId="16874"/>
    <cellStyle name="표준 20 3 2 5 6" xfId="6674"/>
    <cellStyle name="표준 20 3 2 5 6 2" xfId="12361"/>
    <cellStyle name="표준 20 3 2 5 6 2 2" xfId="24602"/>
    <cellStyle name="표준 20 3 2 5 6 3" xfId="18914"/>
    <cellStyle name="표준 20 3 2 5 7" xfId="12347"/>
    <cellStyle name="표준 20 3 2 5 7 2" xfId="24588"/>
    <cellStyle name="표준 20 3 2 5 8" xfId="13362"/>
    <cellStyle name="표준 20 3 2 6" xfId="1224"/>
    <cellStyle name="표준 20 3 2 6 2" xfId="2448"/>
    <cellStyle name="표준 20 3 2 6 2 2" xfId="4640"/>
    <cellStyle name="표준 20 3 2 6 2 2 2" xfId="12364"/>
    <cellStyle name="표준 20 3 2 6 2 2 2 2" xfId="24605"/>
    <cellStyle name="표준 20 3 2 6 2 2 3" xfId="16880"/>
    <cellStyle name="표준 20 3 2 6 2 3" xfId="6680"/>
    <cellStyle name="표준 20 3 2 6 2 3 2" xfId="12365"/>
    <cellStyle name="표준 20 3 2 6 2 3 2 2" xfId="24606"/>
    <cellStyle name="표준 20 3 2 6 2 3 3" xfId="18920"/>
    <cellStyle name="표준 20 3 2 6 2 4" xfId="12363"/>
    <cellStyle name="표준 20 3 2 6 2 4 2" xfId="24604"/>
    <cellStyle name="표준 20 3 2 6 2 5" xfId="14688"/>
    <cellStyle name="표준 20 3 2 6 3" xfId="4639"/>
    <cellStyle name="표준 20 3 2 6 3 2" xfId="12366"/>
    <cellStyle name="표준 20 3 2 6 3 2 2" xfId="24607"/>
    <cellStyle name="표준 20 3 2 6 3 3" xfId="16879"/>
    <cellStyle name="표준 20 3 2 6 4" xfId="6679"/>
    <cellStyle name="표준 20 3 2 6 4 2" xfId="12367"/>
    <cellStyle name="표준 20 3 2 6 4 2 2" xfId="24608"/>
    <cellStyle name="표준 20 3 2 6 4 3" xfId="18919"/>
    <cellStyle name="표준 20 3 2 6 5" xfId="12362"/>
    <cellStyle name="표준 20 3 2 6 5 2" xfId="24603"/>
    <cellStyle name="표준 20 3 2 6 6" xfId="13464"/>
    <cellStyle name="표준 20 3 2 7" xfId="1632"/>
    <cellStyle name="표준 20 3 2 7 2" xfId="4641"/>
    <cellStyle name="표준 20 3 2 7 2 2" xfId="12369"/>
    <cellStyle name="표준 20 3 2 7 2 2 2" xfId="24610"/>
    <cellStyle name="표준 20 3 2 7 2 3" xfId="16881"/>
    <cellStyle name="표준 20 3 2 7 3" xfId="6681"/>
    <cellStyle name="표준 20 3 2 7 3 2" xfId="12370"/>
    <cellStyle name="표준 20 3 2 7 3 2 2" xfId="24611"/>
    <cellStyle name="표준 20 3 2 7 3 3" xfId="18921"/>
    <cellStyle name="표준 20 3 2 7 4" xfId="12368"/>
    <cellStyle name="표준 20 3 2 7 4 2" xfId="24609"/>
    <cellStyle name="표준 20 3 2 7 5" xfId="13872"/>
    <cellStyle name="표준 20 3 2 8" xfId="2040"/>
    <cellStyle name="표준 20 3 2 8 2" xfId="4642"/>
    <cellStyle name="표준 20 3 2 8 2 2" xfId="12372"/>
    <cellStyle name="표준 20 3 2 8 2 2 2" xfId="24613"/>
    <cellStyle name="표준 20 3 2 8 2 3" xfId="16882"/>
    <cellStyle name="표준 20 3 2 8 3" xfId="6682"/>
    <cellStyle name="표준 20 3 2 8 3 2" xfId="12373"/>
    <cellStyle name="표준 20 3 2 8 3 2 2" xfId="24614"/>
    <cellStyle name="표준 20 3 2 8 3 3" xfId="18922"/>
    <cellStyle name="표준 20 3 2 8 4" xfId="12371"/>
    <cellStyle name="표준 20 3 2 8 4 2" xfId="24612"/>
    <cellStyle name="표준 20 3 2 8 5" xfId="14280"/>
    <cellStyle name="표준 20 3 2 9" xfId="4603"/>
    <cellStyle name="표준 20 3 2 9 2" xfId="12374"/>
    <cellStyle name="표준 20 3 2 9 2 2" xfId="24615"/>
    <cellStyle name="표준 20 3 2 9 3" xfId="16843"/>
    <cellStyle name="표준 20 3 3" xfId="839"/>
    <cellStyle name="표준 20 3 3 10" xfId="12375"/>
    <cellStyle name="표준 20 3 3 10 2" xfId="24616"/>
    <cellStyle name="표준 20 3 3 11" xfId="13081"/>
    <cellStyle name="표준 20 3 3 2" xfId="941"/>
    <cellStyle name="표준 20 3 3 2 2" xfId="1351"/>
    <cellStyle name="표준 20 3 3 2 2 2" xfId="2575"/>
    <cellStyle name="표준 20 3 3 2 2 2 2" xfId="4646"/>
    <cellStyle name="표준 20 3 3 2 2 2 2 2" xfId="12379"/>
    <cellStyle name="표준 20 3 3 2 2 2 2 2 2" xfId="24620"/>
    <cellStyle name="표준 20 3 3 2 2 2 2 3" xfId="16886"/>
    <cellStyle name="표준 20 3 3 2 2 2 3" xfId="6686"/>
    <cellStyle name="표준 20 3 3 2 2 2 3 2" xfId="12380"/>
    <cellStyle name="표준 20 3 3 2 2 2 3 2 2" xfId="24621"/>
    <cellStyle name="표준 20 3 3 2 2 2 3 3" xfId="18926"/>
    <cellStyle name="표준 20 3 3 2 2 2 4" xfId="12378"/>
    <cellStyle name="표준 20 3 3 2 2 2 4 2" xfId="24619"/>
    <cellStyle name="표준 20 3 3 2 2 2 5" xfId="14815"/>
    <cellStyle name="표준 20 3 3 2 2 3" xfId="4645"/>
    <cellStyle name="표준 20 3 3 2 2 3 2" xfId="12381"/>
    <cellStyle name="표준 20 3 3 2 2 3 2 2" xfId="24622"/>
    <cellStyle name="표준 20 3 3 2 2 3 3" xfId="16885"/>
    <cellStyle name="표준 20 3 3 2 2 4" xfId="6685"/>
    <cellStyle name="표준 20 3 3 2 2 4 2" xfId="12382"/>
    <cellStyle name="표준 20 3 3 2 2 4 2 2" xfId="24623"/>
    <cellStyle name="표준 20 3 3 2 2 4 3" xfId="18925"/>
    <cellStyle name="표준 20 3 3 2 2 5" xfId="12377"/>
    <cellStyle name="표준 20 3 3 2 2 5 2" xfId="24618"/>
    <cellStyle name="표준 20 3 3 2 2 6" xfId="13591"/>
    <cellStyle name="표준 20 3 3 2 3" xfId="1759"/>
    <cellStyle name="표준 20 3 3 2 3 2" xfId="4647"/>
    <cellStyle name="표준 20 3 3 2 3 2 2" xfId="12384"/>
    <cellStyle name="표준 20 3 3 2 3 2 2 2" xfId="24625"/>
    <cellStyle name="표준 20 3 3 2 3 2 3" xfId="16887"/>
    <cellStyle name="표준 20 3 3 2 3 3" xfId="6687"/>
    <cellStyle name="표준 20 3 3 2 3 3 2" xfId="12385"/>
    <cellStyle name="표준 20 3 3 2 3 3 2 2" xfId="24626"/>
    <cellStyle name="표준 20 3 3 2 3 3 3" xfId="18927"/>
    <cellStyle name="표준 20 3 3 2 3 4" xfId="12383"/>
    <cellStyle name="표준 20 3 3 2 3 4 2" xfId="24624"/>
    <cellStyle name="표준 20 3 3 2 3 5" xfId="13999"/>
    <cellStyle name="표준 20 3 3 2 4" xfId="2167"/>
    <cellStyle name="표준 20 3 3 2 4 2" xfId="4648"/>
    <cellStyle name="표준 20 3 3 2 4 2 2" xfId="12387"/>
    <cellStyle name="표준 20 3 3 2 4 2 2 2" xfId="24628"/>
    <cellStyle name="표준 20 3 3 2 4 2 3" xfId="16888"/>
    <cellStyle name="표준 20 3 3 2 4 3" xfId="6688"/>
    <cellStyle name="표준 20 3 3 2 4 3 2" xfId="12388"/>
    <cellStyle name="표준 20 3 3 2 4 3 2 2" xfId="24629"/>
    <cellStyle name="표준 20 3 3 2 4 3 3" xfId="18928"/>
    <cellStyle name="표준 20 3 3 2 4 4" xfId="12386"/>
    <cellStyle name="표준 20 3 3 2 4 4 2" xfId="24627"/>
    <cellStyle name="표준 20 3 3 2 4 5" xfId="14407"/>
    <cellStyle name="표준 20 3 3 2 5" xfId="4644"/>
    <cellStyle name="표준 20 3 3 2 5 2" xfId="12389"/>
    <cellStyle name="표준 20 3 3 2 5 2 2" xfId="24630"/>
    <cellStyle name="표준 20 3 3 2 5 3" xfId="16884"/>
    <cellStyle name="표준 20 3 3 2 6" xfId="6684"/>
    <cellStyle name="표준 20 3 3 2 6 2" xfId="12390"/>
    <cellStyle name="표준 20 3 3 2 6 2 2" xfId="24631"/>
    <cellStyle name="표준 20 3 3 2 6 3" xfId="18924"/>
    <cellStyle name="표준 20 3 3 2 7" xfId="12376"/>
    <cellStyle name="표준 20 3 3 2 7 2" xfId="24617"/>
    <cellStyle name="표준 20 3 3 2 8" xfId="13183"/>
    <cellStyle name="표준 20 3 3 3" xfId="1043"/>
    <cellStyle name="표준 20 3 3 3 2" xfId="1453"/>
    <cellStyle name="표준 20 3 3 3 2 2" xfId="2677"/>
    <cellStyle name="표준 20 3 3 3 2 2 2" xfId="4651"/>
    <cellStyle name="표준 20 3 3 3 2 2 2 2" xfId="12394"/>
    <cellStyle name="표준 20 3 3 3 2 2 2 2 2" xfId="24635"/>
    <cellStyle name="표준 20 3 3 3 2 2 2 3" xfId="16891"/>
    <cellStyle name="표준 20 3 3 3 2 2 3" xfId="6691"/>
    <cellStyle name="표준 20 3 3 3 2 2 3 2" xfId="12395"/>
    <cellStyle name="표준 20 3 3 3 2 2 3 2 2" xfId="24636"/>
    <cellStyle name="표준 20 3 3 3 2 2 3 3" xfId="18931"/>
    <cellStyle name="표준 20 3 3 3 2 2 4" xfId="12393"/>
    <cellStyle name="표준 20 3 3 3 2 2 4 2" xfId="24634"/>
    <cellStyle name="표준 20 3 3 3 2 2 5" xfId="14917"/>
    <cellStyle name="표준 20 3 3 3 2 3" xfId="4650"/>
    <cellStyle name="표준 20 3 3 3 2 3 2" xfId="12396"/>
    <cellStyle name="표준 20 3 3 3 2 3 2 2" xfId="24637"/>
    <cellStyle name="표준 20 3 3 3 2 3 3" xfId="16890"/>
    <cellStyle name="표준 20 3 3 3 2 4" xfId="6690"/>
    <cellStyle name="표준 20 3 3 3 2 4 2" xfId="12397"/>
    <cellStyle name="표준 20 3 3 3 2 4 2 2" xfId="24638"/>
    <cellStyle name="표준 20 3 3 3 2 4 3" xfId="18930"/>
    <cellStyle name="표준 20 3 3 3 2 5" xfId="12392"/>
    <cellStyle name="표준 20 3 3 3 2 5 2" xfId="24633"/>
    <cellStyle name="표준 20 3 3 3 2 6" xfId="13693"/>
    <cellStyle name="표준 20 3 3 3 3" xfId="1861"/>
    <cellStyle name="표준 20 3 3 3 3 2" xfId="4652"/>
    <cellStyle name="표준 20 3 3 3 3 2 2" xfId="12399"/>
    <cellStyle name="표준 20 3 3 3 3 2 2 2" xfId="24640"/>
    <cellStyle name="표준 20 3 3 3 3 2 3" xfId="16892"/>
    <cellStyle name="표준 20 3 3 3 3 3" xfId="6692"/>
    <cellStyle name="표준 20 3 3 3 3 3 2" xfId="12400"/>
    <cellStyle name="표준 20 3 3 3 3 3 2 2" xfId="24641"/>
    <cellStyle name="표준 20 3 3 3 3 3 3" xfId="18932"/>
    <cellStyle name="표준 20 3 3 3 3 4" xfId="12398"/>
    <cellStyle name="표준 20 3 3 3 3 4 2" xfId="24639"/>
    <cellStyle name="표준 20 3 3 3 3 5" xfId="14101"/>
    <cellStyle name="표준 20 3 3 3 4" xfId="2269"/>
    <cellStyle name="표준 20 3 3 3 4 2" xfId="4653"/>
    <cellStyle name="표준 20 3 3 3 4 2 2" xfId="12402"/>
    <cellStyle name="표준 20 3 3 3 4 2 2 2" xfId="24643"/>
    <cellStyle name="표준 20 3 3 3 4 2 3" xfId="16893"/>
    <cellStyle name="표준 20 3 3 3 4 3" xfId="6693"/>
    <cellStyle name="표준 20 3 3 3 4 3 2" xfId="12403"/>
    <cellStyle name="표준 20 3 3 3 4 3 2 2" xfId="24644"/>
    <cellStyle name="표준 20 3 3 3 4 3 3" xfId="18933"/>
    <cellStyle name="표준 20 3 3 3 4 4" xfId="12401"/>
    <cellStyle name="표준 20 3 3 3 4 4 2" xfId="24642"/>
    <cellStyle name="표준 20 3 3 3 4 5" xfId="14509"/>
    <cellStyle name="표준 20 3 3 3 5" xfId="4649"/>
    <cellStyle name="표준 20 3 3 3 5 2" xfId="12404"/>
    <cellStyle name="표준 20 3 3 3 5 2 2" xfId="24645"/>
    <cellStyle name="표준 20 3 3 3 5 3" xfId="16889"/>
    <cellStyle name="표준 20 3 3 3 6" xfId="6689"/>
    <cellStyle name="표준 20 3 3 3 6 2" xfId="12405"/>
    <cellStyle name="표준 20 3 3 3 6 2 2" xfId="24646"/>
    <cellStyle name="표준 20 3 3 3 6 3" xfId="18929"/>
    <cellStyle name="표준 20 3 3 3 7" xfId="12391"/>
    <cellStyle name="표준 20 3 3 3 7 2" xfId="24632"/>
    <cellStyle name="표준 20 3 3 3 8" xfId="13285"/>
    <cellStyle name="표준 20 3 3 4" xfId="1146"/>
    <cellStyle name="표준 20 3 3 4 2" xfId="1555"/>
    <cellStyle name="표준 20 3 3 4 2 2" xfId="2779"/>
    <cellStyle name="표준 20 3 3 4 2 2 2" xfId="4656"/>
    <cellStyle name="표준 20 3 3 4 2 2 2 2" xfId="12409"/>
    <cellStyle name="표준 20 3 3 4 2 2 2 2 2" xfId="24650"/>
    <cellStyle name="표준 20 3 3 4 2 2 2 3" xfId="16896"/>
    <cellStyle name="표준 20 3 3 4 2 2 3" xfId="6696"/>
    <cellStyle name="표준 20 3 3 4 2 2 3 2" xfId="12410"/>
    <cellStyle name="표준 20 3 3 4 2 2 3 2 2" xfId="24651"/>
    <cellStyle name="표준 20 3 3 4 2 2 3 3" xfId="18936"/>
    <cellStyle name="표준 20 3 3 4 2 2 4" xfId="12408"/>
    <cellStyle name="표준 20 3 3 4 2 2 4 2" xfId="24649"/>
    <cellStyle name="표준 20 3 3 4 2 2 5" xfId="15019"/>
    <cellStyle name="표준 20 3 3 4 2 3" xfId="4655"/>
    <cellStyle name="표준 20 3 3 4 2 3 2" xfId="12411"/>
    <cellStyle name="표준 20 3 3 4 2 3 2 2" xfId="24652"/>
    <cellStyle name="표준 20 3 3 4 2 3 3" xfId="16895"/>
    <cellStyle name="표준 20 3 3 4 2 4" xfId="6695"/>
    <cellStyle name="표준 20 3 3 4 2 4 2" xfId="12412"/>
    <cellStyle name="표준 20 3 3 4 2 4 2 2" xfId="24653"/>
    <cellStyle name="표준 20 3 3 4 2 4 3" xfId="18935"/>
    <cellStyle name="표준 20 3 3 4 2 5" xfId="12407"/>
    <cellStyle name="표준 20 3 3 4 2 5 2" xfId="24648"/>
    <cellStyle name="표준 20 3 3 4 2 6" xfId="13795"/>
    <cellStyle name="표준 20 3 3 4 3" xfId="1963"/>
    <cellStyle name="표준 20 3 3 4 3 2" xfId="4657"/>
    <cellStyle name="표준 20 3 3 4 3 2 2" xfId="12414"/>
    <cellStyle name="표준 20 3 3 4 3 2 2 2" xfId="24655"/>
    <cellStyle name="표준 20 3 3 4 3 2 3" xfId="16897"/>
    <cellStyle name="표준 20 3 3 4 3 3" xfId="6697"/>
    <cellStyle name="표준 20 3 3 4 3 3 2" xfId="12415"/>
    <cellStyle name="표준 20 3 3 4 3 3 2 2" xfId="24656"/>
    <cellStyle name="표준 20 3 3 4 3 3 3" xfId="18937"/>
    <cellStyle name="표준 20 3 3 4 3 4" xfId="12413"/>
    <cellStyle name="표준 20 3 3 4 3 4 2" xfId="24654"/>
    <cellStyle name="표준 20 3 3 4 3 5" xfId="14203"/>
    <cellStyle name="표준 20 3 3 4 4" xfId="2371"/>
    <cellStyle name="표준 20 3 3 4 4 2" xfId="4658"/>
    <cellStyle name="표준 20 3 3 4 4 2 2" xfId="12417"/>
    <cellStyle name="표준 20 3 3 4 4 2 2 2" xfId="24658"/>
    <cellStyle name="표준 20 3 3 4 4 2 3" xfId="16898"/>
    <cellStyle name="표준 20 3 3 4 4 3" xfId="6698"/>
    <cellStyle name="표준 20 3 3 4 4 3 2" xfId="12418"/>
    <cellStyle name="표준 20 3 3 4 4 3 2 2" xfId="24659"/>
    <cellStyle name="표준 20 3 3 4 4 3 3" xfId="18938"/>
    <cellStyle name="표준 20 3 3 4 4 4" xfId="12416"/>
    <cellStyle name="표준 20 3 3 4 4 4 2" xfId="24657"/>
    <cellStyle name="표준 20 3 3 4 4 5" xfId="14611"/>
    <cellStyle name="표준 20 3 3 4 5" xfId="4654"/>
    <cellStyle name="표준 20 3 3 4 5 2" xfId="12419"/>
    <cellStyle name="표준 20 3 3 4 5 2 2" xfId="24660"/>
    <cellStyle name="표준 20 3 3 4 5 3" xfId="16894"/>
    <cellStyle name="표준 20 3 3 4 6" xfId="6694"/>
    <cellStyle name="표준 20 3 3 4 6 2" xfId="12420"/>
    <cellStyle name="표준 20 3 3 4 6 2 2" xfId="24661"/>
    <cellStyle name="표준 20 3 3 4 6 3" xfId="18934"/>
    <cellStyle name="표준 20 3 3 4 7" xfId="12406"/>
    <cellStyle name="표준 20 3 3 4 7 2" xfId="24647"/>
    <cellStyle name="표준 20 3 3 4 8" xfId="13387"/>
    <cellStyle name="표준 20 3 3 5" xfId="1249"/>
    <cellStyle name="표준 20 3 3 5 2" xfId="2473"/>
    <cellStyle name="표준 20 3 3 5 2 2" xfId="4660"/>
    <cellStyle name="표준 20 3 3 5 2 2 2" xfId="12423"/>
    <cellStyle name="표준 20 3 3 5 2 2 2 2" xfId="24664"/>
    <cellStyle name="표준 20 3 3 5 2 2 3" xfId="16900"/>
    <cellStyle name="표준 20 3 3 5 2 3" xfId="6700"/>
    <cellStyle name="표준 20 3 3 5 2 3 2" xfId="12424"/>
    <cellStyle name="표준 20 3 3 5 2 3 2 2" xfId="24665"/>
    <cellStyle name="표준 20 3 3 5 2 3 3" xfId="18940"/>
    <cellStyle name="표준 20 3 3 5 2 4" xfId="12422"/>
    <cellStyle name="표준 20 3 3 5 2 4 2" xfId="24663"/>
    <cellStyle name="표준 20 3 3 5 2 5" xfId="14713"/>
    <cellStyle name="표준 20 3 3 5 3" xfId="4659"/>
    <cellStyle name="표준 20 3 3 5 3 2" xfId="12425"/>
    <cellStyle name="표준 20 3 3 5 3 2 2" xfId="24666"/>
    <cellStyle name="표준 20 3 3 5 3 3" xfId="16899"/>
    <cellStyle name="표준 20 3 3 5 4" xfId="6699"/>
    <cellStyle name="표준 20 3 3 5 4 2" xfId="12426"/>
    <cellStyle name="표준 20 3 3 5 4 2 2" xfId="24667"/>
    <cellStyle name="표준 20 3 3 5 4 3" xfId="18939"/>
    <cellStyle name="표준 20 3 3 5 5" xfId="12421"/>
    <cellStyle name="표준 20 3 3 5 5 2" xfId="24662"/>
    <cellStyle name="표준 20 3 3 5 6" xfId="13489"/>
    <cellStyle name="표준 20 3 3 6" xfId="1657"/>
    <cellStyle name="표준 20 3 3 6 2" xfId="4661"/>
    <cellStyle name="표준 20 3 3 6 2 2" xfId="12428"/>
    <cellStyle name="표준 20 3 3 6 2 2 2" xfId="24669"/>
    <cellStyle name="표준 20 3 3 6 2 3" xfId="16901"/>
    <cellStyle name="표준 20 3 3 6 3" xfId="6701"/>
    <cellStyle name="표준 20 3 3 6 3 2" xfId="12429"/>
    <cellStyle name="표준 20 3 3 6 3 2 2" xfId="24670"/>
    <cellStyle name="표준 20 3 3 6 3 3" xfId="18941"/>
    <cellStyle name="표준 20 3 3 6 4" xfId="12427"/>
    <cellStyle name="표준 20 3 3 6 4 2" xfId="24668"/>
    <cellStyle name="표준 20 3 3 6 5" xfId="13897"/>
    <cellStyle name="표준 20 3 3 7" xfId="2065"/>
    <cellStyle name="표준 20 3 3 7 2" xfId="4662"/>
    <cellStyle name="표준 20 3 3 7 2 2" xfId="12431"/>
    <cellStyle name="표준 20 3 3 7 2 2 2" xfId="24672"/>
    <cellStyle name="표준 20 3 3 7 2 3" xfId="16902"/>
    <cellStyle name="표준 20 3 3 7 3" xfId="6702"/>
    <cellStyle name="표준 20 3 3 7 3 2" xfId="12432"/>
    <cellStyle name="표준 20 3 3 7 3 2 2" xfId="24673"/>
    <cellStyle name="표준 20 3 3 7 3 3" xfId="18942"/>
    <cellStyle name="표준 20 3 3 7 4" xfId="12430"/>
    <cellStyle name="표준 20 3 3 7 4 2" xfId="24671"/>
    <cellStyle name="표준 20 3 3 7 5" xfId="14305"/>
    <cellStyle name="표준 20 3 3 8" xfId="4643"/>
    <cellStyle name="표준 20 3 3 8 2" xfId="12433"/>
    <cellStyle name="표준 20 3 3 8 2 2" xfId="24674"/>
    <cellStyle name="표준 20 3 3 8 3" xfId="16883"/>
    <cellStyle name="표준 20 3 3 9" xfId="6683"/>
    <cellStyle name="표준 20 3 3 9 2" xfId="12434"/>
    <cellStyle name="표준 20 3 3 9 2 2" xfId="24675"/>
    <cellStyle name="표준 20 3 3 9 3" xfId="18923"/>
    <cellStyle name="표준 20 3 4" xfId="891"/>
    <cellStyle name="표준 20 3 4 2" xfId="1301"/>
    <cellStyle name="표준 20 3 4 2 2" xfId="2525"/>
    <cellStyle name="표준 20 3 4 2 2 2" xfId="4665"/>
    <cellStyle name="표준 20 3 4 2 2 2 2" xfId="12438"/>
    <cellStyle name="표준 20 3 4 2 2 2 2 2" xfId="24679"/>
    <cellStyle name="표준 20 3 4 2 2 2 3" xfId="16905"/>
    <cellStyle name="표준 20 3 4 2 2 3" xfId="6705"/>
    <cellStyle name="표준 20 3 4 2 2 3 2" xfId="12439"/>
    <cellStyle name="표준 20 3 4 2 2 3 2 2" xfId="24680"/>
    <cellStyle name="표준 20 3 4 2 2 3 3" xfId="18945"/>
    <cellStyle name="표준 20 3 4 2 2 4" xfId="12437"/>
    <cellStyle name="표준 20 3 4 2 2 4 2" xfId="24678"/>
    <cellStyle name="표준 20 3 4 2 2 5" xfId="14765"/>
    <cellStyle name="표준 20 3 4 2 3" xfId="4664"/>
    <cellStyle name="표준 20 3 4 2 3 2" xfId="12440"/>
    <cellStyle name="표준 20 3 4 2 3 2 2" xfId="24681"/>
    <cellStyle name="표준 20 3 4 2 3 3" xfId="16904"/>
    <cellStyle name="표준 20 3 4 2 4" xfId="6704"/>
    <cellStyle name="표준 20 3 4 2 4 2" xfId="12441"/>
    <cellStyle name="표준 20 3 4 2 4 2 2" xfId="24682"/>
    <cellStyle name="표준 20 3 4 2 4 3" xfId="18944"/>
    <cellStyle name="표준 20 3 4 2 5" xfId="12436"/>
    <cellStyle name="표준 20 3 4 2 5 2" xfId="24677"/>
    <cellStyle name="표준 20 3 4 2 6" xfId="13541"/>
    <cellStyle name="표준 20 3 4 3" xfId="1709"/>
    <cellStyle name="표준 20 3 4 3 2" xfId="4666"/>
    <cellStyle name="표준 20 3 4 3 2 2" xfId="12443"/>
    <cellStyle name="표준 20 3 4 3 2 2 2" xfId="24684"/>
    <cellStyle name="표준 20 3 4 3 2 3" xfId="16906"/>
    <cellStyle name="표준 20 3 4 3 3" xfId="6706"/>
    <cellStyle name="표준 20 3 4 3 3 2" xfId="12444"/>
    <cellStyle name="표준 20 3 4 3 3 2 2" xfId="24685"/>
    <cellStyle name="표준 20 3 4 3 3 3" xfId="18946"/>
    <cellStyle name="표준 20 3 4 3 4" xfId="12442"/>
    <cellStyle name="표준 20 3 4 3 4 2" xfId="24683"/>
    <cellStyle name="표준 20 3 4 3 5" xfId="13949"/>
    <cellStyle name="표준 20 3 4 4" xfId="2117"/>
    <cellStyle name="표준 20 3 4 4 2" xfId="4667"/>
    <cellStyle name="표준 20 3 4 4 2 2" xfId="12446"/>
    <cellStyle name="표준 20 3 4 4 2 2 2" xfId="24687"/>
    <cellStyle name="표준 20 3 4 4 2 3" xfId="16907"/>
    <cellStyle name="표준 20 3 4 4 3" xfId="6707"/>
    <cellStyle name="표준 20 3 4 4 3 2" xfId="12447"/>
    <cellStyle name="표준 20 3 4 4 3 2 2" xfId="24688"/>
    <cellStyle name="표준 20 3 4 4 3 3" xfId="18947"/>
    <cellStyle name="표준 20 3 4 4 4" xfId="12445"/>
    <cellStyle name="표준 20 3 4 4 4 2" xfId="24686"/>
    <cellStyle name="표준 20 3 4 4 5" xfId="14357"/>
    <cellStyle name="표준 20 3 4 5" xfId="4663"/>
    <cellStyle name="표준 20 3 4 5 2" xfId="12448"/>
    <cellStyle name="표준 20 3 4 5 2 2" xfId="24689"/>
    <cellStyle name="표준 20 3 4 5 3" xfId="16903"/>
    <cellStyle name="표준 20 3 4 6" xfId="6703"/>
    <cellStyle name="표준 20 3 4 6 2" xfId="12449"/>
    <cellStyle name="표준 20 3 4 6 2 2" xfId="24690"/>
    <cellStyle name="표준 20 3 4 6 3" xfId="18943"/>
    <cellStyle name="표준 20 3 4 7" xfId="12435"/>
    <cellStyle name="표준 20 3 4 7 2" xfId="24676"/>
    <cellStyle name="표준 20 3 4 8" xfId="13133"/>
    <cellStyle name="표준 20 3 5" xfId="993"/>
    <cellStyle name="표준 20 3 5 2" xfId="1403"/>
    <cellStyle name="표준 20 3 5 2 2" xfId="2627"/>
    <cellStyle name="표준 20 3 5 2 2 2" xfId="4670"/>
    <cellStyle name="표준 20 3 5 2 2 2 2" xfId="12453"/>
    <cellStyle name="표준 20 3 5 2 2 2 2 2" xfId="24694"/>
    <cellStyle name="표준 20 3 5 2 2 2 3" xfId="16910"/>
    <cellStyle name="표준 20 3 5 2 2 3" xfId="6710"/>
    <cellStyle name="표준 20 3 5 2 2 3 2" xfId="12454"/>
    <cellStyle name="표준 20 3 5 2 2 3 2 2" xfId="24695"/>
    <cellStyle name="표준 20 3 5 2 2 3 3" xfId="18950"/>
    <cellStyle name="표준 20 3 5 2 2 4" xfId="12452"/>
    <cellStyle name="표준 20 3 5 2 2 4 2" xfId="24693"/>
    <cellStyle name="표준 20 3 5 2 2 5" xfId="14867"/>
    <cellStyle name="표준 20 3 5 2 3" xfId="4669"/>
    <cellStyle name="표준 20 3 5 2 3 2" xfId="12455"/>
    <cellStyle name="표준 20 3 5 2 3 2 2" xfId="24696"/>
    <cellStyle name="표준 20 3 5 2 3 3" xfId="16909"/>
    <cellStyle name="표준 20 3 5 2 4" xfId="6709"/>
    <cellStyle name="표준 20 3 5 2 4 2" xfId="12456"/>
    <cellStyle name="표준 20 3 5 2 4 2 2" xfId="24697"/>
    <cellStyle name="표준 20 3 5 2 4 3" xfId="18949"/>
    <cellStyle name="표준 20 3 5 2 5" xfId="12451"/>
    <cellStyle name="표준 20 3 5 2 5 2" xfId="24692"/>
    <cellStyle name="표준 20 3 5 2 6" xfId="13643"/>
    <cellStyle name="표준 20 3 5 3" xfId="1811"/>
    <cellStyle name="표준 20 3 5 3 2" xfId="4671"/>
    <cellStyle name="표준 20 3 5 3 2 2" xfId="12458"/>
    <cellStyle name="표준 20 3 5 3 2 2 2" xfId="24699"/>
    <cellStyle name="표준 20 3 5 3 2 3" xfId="16911"/>
    <cellStyle name="표준 20 3 5 3 3" xfId="6711"/>
    <cellStyle name="표준 20 3 5 3 3 2" xfId="12459"/>
    <cellStyle name="표준 20 3 5 3 3 2 2" xfId="24700"/>
    <cellStyle name="표준 20 3 5 3 3 3" xfId="18951"/>
    <cellStyle name="표준 20 3 5 3 4" xfId="12457"/>
    <cellStyle name="표준 20 3 5 3 4 2" xfId="24698"/>
    <cellStyle name="표준 20 3 5 3 5" xfId="14051"/>
    <cellStyle name="표준 20 3 5 4" xfId="2219"/>
    <cellStyle name="표준 20 3 5 4 2" xfId="4672"/>
    <cellStyle name="표준 20 3 5 4 2 2" xfId="12461"/>
    <cellStyle name="표준 20 3 5 4 2 2 2" xfId="24702"/>
    <cellStyle name="표준 20 3 5 4 2 3" xfId="16912"/>
    <cellStyle name="표준 20 3 5 4 3" xfId="6712"/>
    <cellStyle name="표준 20 3 5 4 3 2" xfId="12462"/>
    <cellStyle name="표준 20 3 5 4 3 2 2" xfId="24703"/>
    <cellStyle name="표준 20 3 5 4 3 3" xfId="18952"/>
    <cellStyle name="표준 20 3 5 4 4" xfId="12460"/>
    <cellStyle name="표준 20 3 5 4 4 2" xfId="24701"/>
    <cellStyle name="표준 20 3 5 4 5" xfId="14459"/>
    <cellStyle name="표준 20 3 5 5" xfId="4668"/>
    <cellStyle name="표준 20 3 5 5 2" xfId="12463"/>
    <cellStyle name="표준 20 3 5 5 2 2" xfId="24704"/>
    <cellStyle name="표준 20 3 5 5 3" xfId="16908"/>
    <cellStyle name="표준 20 3 5 6" xfId="6708"/>
    <cellStyle name="표준 20 3 5 6 2" xfId="12464"/>
    <cellStyle name="표준 20 3 5 6 2 2" xfId="24705"/>
    <cellStyle name="표준 20 3 5 6 3" xfId="18948"/>
    <cellStyle name="표준 20 3 5 7" xfId="12450"/>
    <cellStyle name="표준 20 3 5 7 2" xfId="24691"/>
    <cellStyle name="표준 20 3 5 8" xfId="13235"/>
    <cellStyle name="표준 20 3 6" xfId="1096"/>
    <cellStyle name="표준 20 3 6 2" xfId="1505"/>
    <cellStyle name="표준 20 3 6 2 2" xfId="2729"/>
    <cellStyle name="표준 20 3 6 2 2 2" xfId="4675"/>
    <cellStyle name="표준 20 3 6 2 2 2 2" xfId="12468"/>
    <cellStyle name="표준 20 3 6 2 2 2 2 2" xfId="24709"/>
    <cellStyle name="표준 20 3 6 2 2 2 3" xfId="16915"/>
    <cellStyle name="표준 20 3 6 2 2 3" xfId="6715"/>
    <cellStyle name="표준 20 3 6 2 2 3 2" xfId="12469"/>
    <cellStyle name="표준 20 3 6 2 2 3 2 2" xfId="24710"/>
    <cellStyle name="표준 20 3 6 2 2 3 3" xfId="18955"/>
    <cellStyle name="표준 20 3 6 2 2 4" xfId="12467"/>
    <cellStyle name="표준 20 3 6 2 2 4 2" xfId="24708"/>
    <cellStyle name="표준 20 3 6 2 2 5" xfId="14969"/>
    <cellStyle name="표준 20 3 6 2 3" xfId="4674"/>
    <cellStyle name="표준 20 3 6 2 3 2" xfId="12470"/>
    <cellStyle name="표준 20 3 6 2 3 2 2" xfId="24711"/>
    <cellStyle name="표준 20 3 6 2 3 3" xfId="16914"/>
    <cellStyle name="표준 20 3 6 2 4" xfId="6714"/>
    <cellStyle name="표준 20 3 6 2 4 2" xfId="12471"/>
    <cellStyle name="표준 20 3 6 2 4 2 2" xfId="24712"/>
    <cellStyle name="표준 20 3 6 2 4 3" xfId="18954"/>
    <cellStyle name="표준 20 3 6 2 5" xfId="12466"/>
    <cellStyle name="표준 20 3 6 2 5 2" xfId="24707"/>
    <cellStyle name="표준 20 3 6 2 6" xfId="13745"/>
    <cellStyle name="표준 20 3 6 3" xfId="1913"/>
    <cellStyle name="표준 20 3 6 3 2" xfId="4676"/>
    <cellStyle name="표준 20 3 6 3 2 2" xfId="12473"/>
    <cellStyle name="표준 20 3 6 3 2 2 2" xfId="24714"/>
    <cellStyle name="표준 20 3 6 3 2 3" xfId="16916"/>
    <cellStyle name="표준 20 3 6 3 3" xfId="6716"/>
    <cellStyle name="표준 20 3 6 3 3 2" xfId="12474"/>
    <cellStyle name="표준 20 3 6 3 3 2 2" xfId="24715"/>
    <cellStyle name="표준 20 3 6 3 3 3" xfId="18956"/>
    <cellStyle name="표준 20 3 6 3 4" xfId="12472"/>
    <cellStyle name="표준 20 3 6 3 4 2" xfId="24713"/>
    <cellStyle name="표준 20 3 6 3 5" xfId="14153"/>
    <cellStyle name="표준 20 3 6 4" xfId="2321"/>
    <cellStyle name="표준 20 3 6 4 2" xfId="4677"/>
    <cellStyle name="표준 20 3 6 4 2 2" xfId="12476"/>
    <cellStyle name="표준 20 3 6 4 2 2 2" xfId="24717"/>
    <cellStyle name="표준 20 3 6 4 2 3" xfId="16917"/>
    <cellStyle name="표준 20 3 6 4 3" xfId="6717"/>
    <cellStyle name="표준 20 3 6 4 3 2" xfId="12477"/>
    <cellStyle name="표준 20 3 6 4 3 2 2" xfId="24718"/>
    <cellStyle name="표준 20 3 6 4 3 3" xfId="18957"/>
    <cellStyle name="표준 20 3 6 4 4" xfId="12475"/>
    <cellStyle name="표준 20 3 6 4 4 2" xfId="24716"/>
    <cellStyle name="표준 20 3 6 4 5" xfId="14561"/>
    <cellStyle name="표준 20 3 6 5" xfId="4673"/>
    <cellStyle name="표준 20 3 6 5 2" xfId="12478"/>
    <cellStyle name="표준 20 3 6 5 2 2" xfId="24719"/>
    <cellStyle name="표준 20 3 6 5 3" xfId="16913"/>
    <cellStyle name="표준 20 3 6 6" xfId="6713"/>
    <cellStyle name="표준 20 3 6 6 2" xfId="12479"/>
    <cellStyle name="표준 20 3 6 6 2 2" xfId="24720"/>
    <cellStyle name="표준 20 3 6 6 3" xfId="18953"/>
    <cellStyle name="표준 20 3 6 7" xfId="12465"/>
    <cellStyle name="표준 20 3 6 7 2" xfId="24706"/>
    <cellStyle name="표준 20 3 6 8" xfId="13337"/>
    <cellStyle name="표준 20 3 7" xfId="1199"/>
    <cellStyle name="표준 20 3 7 2" xfId="2423"/>
    <cellStyle name="표준 20 3 7 2 2" xfId="4679"/>
    <cellStyle name="표준 20 3 7 2 2 2" xfId="12482"/>
    <cellStyle name="표준 20 3 7 2 2 2 2" xfId="24723"/>
    <cellStyle name="표준 20 3 7 2 2 3" xfId="16919"/>
    <cellStyle name="표준 20 3 7 2 3" xfId="6719"/>
    <cellStyle name="표준 20 3 7 2 3 2" xfId="12483"/>
    <cellStyle name="표준 20 3 7 2 3 2 2" xfId="24724"/>
    <cellStyle name="표준 20 3 7 2 3 3" xfId="18959"/>
    <cellStyle name="표준 20 3 7 2 4" xfId="12481"/>
    <cellStyle name="표준 20 3 7 2 4 2" xfId="24722"/>
    <cellStyle name="표준 20 3 7 2 5" xfId="14663"/>
    <cellStyle name="표준 20 3 7 3" xfId="4678"/>
    <cellStyle name="표준 20 3 7 3 2" xfId="12484"/>
    <cellStyle name="표준 20 3 7 3 2 2" xfId="24725"/>
    <cellStyle name="표준 20 3 7 3 3" xfId="16918"/>
    <cellStyle name="표준 20 3 7 4" xfId="6718"/>
    <cellStyle name="표준 20 3 7 4 2" xfId="12485"/>
    <cellStyle name="표준 20 3 7 4 2 2" xfId="24726"/>
    <cellStyle name="표준 20 3 7 4 3" xfId="18958"/>
    <cellStyle name="표준 20 3 7 5" xfId="12480"/>
    <cellStyle name="표준 20 3 7 5 2" xfId="24721"/>
    <cellStyle name="표준 20 3 7 6" xfId="13439"/>
    <cellStyle name="표준 20 3 8" xfId="1607"/>
    <cellStyle name="표준 20 3 8 2" xfId="4680"/>
    <cellStyle name="표준 20 3 8 2 2" xfId="12487"/>
    <cellStyle name="표준 20 3 8 2 2 2" xfId="24728"/>
    <cellStyle name="표준 20 3 8 2 3" xfId="16920"/>
    <cellStyle name="표준 20 3 8 3" xfId="6720"/>
    <cellStyle name="표준 20 3 8 3 2" xfId="12488"/>
    <cellStyle name="표준 20 3 8 3 2 2" xfId="24729"/>
    <cellStyle name="표준 20 3 8 3 3" xfId="18960"/>
    <cellStyle name="표준 20 3 8 4" xfId="12486"/>
    <cellStyle name="표준 20 3 8 4 2" xfId="24727"/>
    <cellStyle name="표준 20 3 8 5" xfId="13847"/>
    <cellStyle name="표준 20 3 9" xfId="2015"/>
    <cellStyle name="표준 20 3 9 2" xfId="4681"/>
    <cellStyle name="표준 20 3 9 2 2" xfId="12490"/>
    <cellStyle name="표준 20 3 9 2 2 2" xfId="24731"/>
    <cellStyle name="표준 20 3 9 2 3" xfId="16921"/>
    <cellStyle name="표준 20 3 9 3" xfId="6721"/>
    <cellStyle name="표준 20 3 9 3 2" xfId="12491"/>
    <cellStyle name="표준 20 3 9 3 2 2" xfId="24732"/>
    <cellStyle name="표준 20 3 9 3 3" xfId="18961"/>
    <cellStyle name="표준 20 3 9 4" xfId="12489"/>
    <cellStyle name="표준 20 3 9 4 2" xfId="24730"/>
    <cellStyle name="표준 20 3 9 5" xfId="14255"/>
    <cellStyle name="표준 20 4" xfId="802"/>
    <cellStyle name="표준 20 4 10" xfId="6722"/>
    <cellStyle name="표준 20 4 10 2" xfId="12493"/>
    <cellStyle name="표준 20 4 10 2 2" xfId="24734"/>
    <cellStyle name="표준 20 4 10 3" xfId="18962"/>
    <cellStyle name="표준 20 4 11" xfId="12492"/>
    <cellStyle name="표준 20 4 11 2" xfId="24733"/>
    <cellStyle name="표준 20 4 12" xfId="13044"/>
    <cellStyle name="표준 20 4 2" xfId="852"/>
    <cellStyle name="표준 20 4 2 10" xfId="12494"/>
    <cellStyle name="표준 20 4 2 10 2" xfId="24735"/>
    <cellStyle name="표준 20 4 2 11" xfId="13094"/>
    <cellStyle name="표준 20 4 2 2" xfId="954"/>
    <cellStyle name="표준 20 4 2 2 2" xfId="1364"/>
    <cellStyle name="표준 20 4 2 2 2 2" xfId="2588"/>
    <cellStyle name="표준 20 4 2 2 2 2 2" xfId="4686"/>
    <cellStyle name="표준 20 4 2 2 2 2 2 2" xfId="12498"/>
    <cellStyle name="표준 20 4 2 2 2 2 2 2 2" xfId="24739"/>
    <cellStyle name="표준 20 4 2 2 2 2 2 3" xfId="16926"/>
    <cellStyle name="표준 20 4 2 2 2 2 3" xfId="6726"/>
    <cellStyle name="표준 20 4 2 2 2 2 3 2" xfId="12499"/>
    <cellStyle name="표준 20 4 2 2 2 2 3 2 2" xfId="24740"/>
    <cellStyle name="표준 20 4 2 2 2 2 3 3" xfId="18966"/>
    <cellStyle name="표준 20 4 2 2 2 2 4" xfId="12497"/>
    <cellStyle name="표준 20 4 2 2 2 2 4 2" xfId="24738"/>
    <cellStyle name="표준 20 4 2 2 2 2 5" xfId="14828"/>
    <cellStyle name="표준 20 4 2 2 2 3" xfId="4685"/>
    <cellStyle name="표준 20 4 2 2 2 3 2" xfId="12500"/>
    <cellStyle name="표준 20 4 2 2 2 3 2 2" xfId="24741"/>
    <cellStyle name="표준 20 4 2 2 2 3 3" xfId="16925"/>
    <cellStyle name="표준 20 4 2 2 2 4" xfId="6725"/>
    <cellStyle name="표준 20 4 2 2 2 4 2" xfId="12501"/>
    <cellStyle name="표준 20 4 2 2 2 4 2 2" xfId="24742"/>
    <cellStyle name="표준 20 4 2 2 2 4 3" xfId="18965"/>
    <cellStyle name="표준 20 4 2 2 2 5" xfId="12496"/>
    <cellStyle name="표준 20 4 2 2 2 5 2" xfId="24737"/>
    <cellStyle name="표준 20 4 2 2 2 6" xfId="13604"/>
    <cellStyle name="표준 20 4 2 2 3" xfId="1772"/>
    <cellStyle name="표준 20 4 2 2 3 2" xfId="4687"/>
    <cellStyle name="표준 20 4 2 2 3 2 2" xfId="12503"/>
    <cellStyle name="표준 20 4 2 2 3 2 2 2" xfId="24744"/>
    <cellStyle name="표준 20 4 2 2 3 2 3" xfId="16927"/>
    <cellStyle name="표준 20 4 2 2 3 3" xfId="6727"/>
    <cellStyle name="표준 20 4 2 2 3 3 2" xfId="12504"/>
    <cellStyle name="표준 20 4 2 2 3 3 2 2" xfId="24745"/>
    <cellStyle name="표준 20 4 2 2 3 3 3" xfId="18967"/>
    <cellStyle name="표준 20 4 2 2 3 4" xfId="12502"/>
    <cellStyle name="표준 20 4 2 2 3 4 2" xfId="24743"/>
    <cellStyle name="표준 20 4 2 2 3 5" xfId="14012"/>
    <cellStyle name="표준 20 4 2 2 4" xfId="2180"/>
    <cellStyle name="표준 20 4 2 2 4 2" xfId="4688"/>
    <cellStyle name="표준 20 4 2 2 4 2 2" xfId="12506"/>
    <cellStyle name="표준 20 4 2 2 4 2 2 2" xfId="24747"/>
    <cellStyle name="표준 20 4 2 2 4 2 3" xfId="16928"/>
    <cellStyle name="표준 20 4 2 2 4 3" xfId="6728"/>
    <cellStyle name="표준 20 4 2 2 4 3 2" xfId="12507"/>
    <cellStyle name="표준 20 4 2 2 4 3 2 2" xfId="24748"/>
    <cellStyle name="표준 20 4 2 2 4 3 3" xfId="18968"/>
    <cellStyle name="표준 20 4 2 2 4 4" xfId="12505"/>
    <cellStyle name="표준 20 4 2 2 4 4 2" xfId="24746"/>
    <cellStyle name="표준 20 4 2 2 4 5" xfId="14420"/>
    <cellStyle name="표준 20 4 2 2 5" xfId="4684"/>
    <cellStyle name="표준 20 4 2 2 5 2" xfId="12508"/>
    <cellStyle name="표준 20 4 2 2 5 2 2" xfId="24749"/>
    <cellStyle name="표준 20 4 2 2 5 3" xfId="16924"/>
    <cellStyle name="표준 20 4 2 2 6" xfId="6724"/>
    <cellStyle name="표준 20 4 2 2 6 2" xfId="12509"/>
    <cellStyle name="표준 20 4 2 2 6 2 2" xfId="24750"/>
    <cellStyle name="표준 20 4 2 2 6 3" xfId="18964"/>
    <cellStyle name="표준 20 4 2 2 7" xfId="12495"/>
    <cellStyle name="표준 20 4 2 2 7 2" xfId="24736"/>
    <cellStyle name="표준 20 4 2 2 8" xfId="13196"/>
    <cellStyle name="표준 20 4 2 3" xfId="1056"/>
    <cellStyle name="표준 20 4 2 3 2" xfId="1466"/>
    <cellStyle name="표준 20 4 2 3 2 2" xfId="2690"/>
    <cellStyle name="표준 20 4 2 3 2 2 2" xfId="4691"/>
    <cellStyle name="표준 20 4 2 3 2 2 2 2" xfId="12513"/>
    <cellStyle name="표준 20 4 2 3 2 2 2 2 2" xfId="24754"/>
    <cellStyle name="표준 20 4 2 3 2 2 2 3" xfId="16931"/>
    <cellStyle name="표준 20 4 2 3 2 2 3" xfId="6731"/>
    <cellStyle name="표준 20 4 2 3 2 2 3 2" xfId="12514"/>
    <cellStyle name="표준 20 4 2 3 2 2 3 2 2" xfId="24755"/>
    <cellStyle name="표준 20 4 2 3 2 2 3 3" xfId="18971"/>
    <cellStyle name="표준 20 4 2 3 2 2 4" xfId="12512"/>
    <cellStyle name="표준 20 4 2 3 2 2 4 2" xfId="24753"/>
    <cellStyle name="표준 20 4 2 3 2 2 5" xfId="14930"/>
    <cellStyle name="표준 20 4 2 3 2 3" xfId="4690"/>
    <cellStyle name="표준 20 4 2 3 2 3 2" xfId="12515"/>
    <cellStyle name="표준 20 4 2 3 2 3 2 2" xfId="24756"/>
    <cellStyle name="표준 20 4 2 3 2 3 3" xfId="16930"/>
    <cellStyle name="표준 20 4 2 3 2 4" xfId="6730"/>
    <cellStyle name="표준 20 4 2 3 2 4 2" xfId="12516"/>
    <cellStyle name="표준 20 4 2 3 2 4 2 2" xfId="24757"/>
    <cellStyle name="표준 20 4 2 3 2 4 3" xfId="18970"/>
    <cellStyle name="표준 20 4 2 3 2 5" xfId="12511"/>
    <cellStyle name="표준 20 4 2 3 2 5 2" xfId="24752"/>
    <cellStyle name="표준 20 4 2 3 2 6" xfId="13706"/>
    <cellStyle name="표준 20 4 2 3 3" xfId="1874"/>
    <cellStyle name="표준 20 4 2 3 3 2" xfId="4692"/>
    <cellStyle name="표준 20 4 2 3 3 2 2" xfId="12518"/>
    <cellStyle name="표준 20 4 2 3 3 2 2 2" xfId="24759"/>
    <cellStyle name="표준 20 4 2 3 3 2 3" xfId="16932"/>
    <cellStyle name="표준 20 4 2 3 3 3" xfId="6732"/>
    <cellStyle name="표준 20 4 2 3 3 3 2" xfId="12519"/>
    <cellStyle name="표준 20 4 2 3 3 3 2 2" xfId="24760"/>
    <cellStyle name="표준 20 4 2 3 3 3 3" xfId="18972"/>
    <cellStyle name="표준 20 4 2 3 3 4" xfId="12517"/>
    <cellStyle name="표준 20 4 2 3 3 4 2" xfId="24758"/>
    <cellStyle name="표준 20 4 2 3 3 5" xfId="14114"/>
    <cellStyle name="표준 20 4 2 3 4" xfId="2282"/>
    <cellStyle name="표준 20 4 2 3 4 2" xfId="4693"/>
    <cellStyle name="표준 20 4 2 3 4 2 2" xfId="12521"/>
    <cellStyle name="표준 20 4 2 3 4 2 2 2" xfId="24762"/>
    <cellStyle name="표준 20 4 2 3 4 2 3" xfId="16933"/>
    <cellStyle name="표준 20 4 2 3 4 3" xfId="6733"/>
    <cellStyle name="표준 20 4 2 3 4 3 2" xfId="12522"/>
    <cellStyle name="표준 20 4 2 3 4 3 2 2" xfId="24763"/>
    <cellStyle name="표준 20 4 2 3 4 3 3" xfId="18973"/>
    <cellStyle name="표준 20 4 2 3 4 4" xfId="12520"/>
    <cellStyle name="표준 20 4 2 3 4 4 2" xfId="24761"/>
    <cellStyle name="표준 20 4 2 3 4 5" xfId="14522"/>
    <cellStyle name="표준 20 4 2 3 5" xfId="4689"/>
    <cellStyle name="표준 20 4 2 3 5 2" xfId="12523"/>
    <cellStyle name="표준 20 4 2 3 5 2 2" xfId="24764"/>
    <cellStyle name="표준 20 4 2 3 5 3" xfId="16929"/>
    <cellStyle name="표준 20 4 2 3 6" xfId="6729"/>
    <cellStyle name="표준 20 4 2 3 6 2" xfId="12524"/>
    <cellStyle name="표준 20 4 2 3 6 2 2" xfId="24765"/>
    <cellStyle name="표준 20 4 2 3 6 3" xfId="18969"/>
    <cellStyle name="표준 20 4 2 3 7" xfId="12510"/>
    <cellStyle name="표준 20 4 2 3 7 2" xfId="24751"/>
    <cellStyle name="표준 20 4 2 3 8" xfId="13298"/>
    <cellStyle name="표준 20 4 2 4" xfId="1159"/>
    <cellStyle name="표준 20 4 2 4 2" xfId="1568"/>
    <cellStyle name="표준 20 4 2 4 2 2" xfId="2792"/>
    <cellStyle name="표준 20 4 2 4 2 2 2" xfId="4696"/>
    <cellStyle name="표준 20 4 2 4 2 2 2 2" xfId="12528"/>
    <cellStyle name="표준 20 4 2 4 2 2 2 2 2" xfId="24769"/>
    <cellStyle name="표준 20 4 2 4 2 2 2 3" xfId="16936"/>
    <cellStyle name="표준 20 4 2 4 2 2 3" xfId="6736"/>
    <cellStyle name="표준 20 4 2 4 2 2 3 2" xfId="12529"/>
    <cellStyle name="표준 20 4 2 4 2 2 3 2 2" xfId="24770"/>
    <cellStyle name="표준 20 4 2 4 2 2 3 3" xfId="18976"/>
    <cellStyle name="표준 20 4 2 4 2 2 4" xfId="12527"/>
    <cellStyle name="표준 20 4 2 4 2 2 4 2" xfId="24768"/>
    <cellStyle name="표준 20 4 2 4 2 2 5" xfId="15032"/>
    <cellStyle name="표준 20 4 2 4 2 3" xfId="4695"/>
    <cellStyle name="표준 20 4 2 4 2 3 2" xfId="12530"/>
    <cellStyle name="표준 20 4 2 4 2 3 2 2" xfId="24771"/>
    <cellStyle name="표준 20 4 2 4 2 3 3" xfId="16935"/>
    <cellStyle name="표준 20 4 2 4 2 4" xfId="6735"/>
    <cellStyle name="표준 20 4 2 4 2 4 2" xfId="12531"/>
    <cellStyle name="표준 20 4 2 4 2 4 2 2" xfId="24772"/>
    <cellStyle name="표준 20 4 2 4 2 4 3" xfId="18975"/>
    <cellStyle name="표준 20 4 2 4 2 5" xfId="12526"/>
    <cellStyle name="표준 20 4 2 4 2 5 2" xfId="24767"/>
    <cellStyle name="표준 20 4 2 4 2 6" xfId="13808"/>
    <cellStyle name="표준 20 4 2 4 3" xfId="1976"/>
    <cellStyle name="표준 20 4 2 4 3 2" xfId="4697"/>
    <cellStyle name="표준 20 4 2 4 3 2 2" xfId="12533"/>
    <cellStyle name="표준 20 4 2 4 3 2 2 2" xfId="24774"/>
    <cellStyle name="표준 20 4 2 4 3 2 3" xfId="16937"/>
    <cellStyle name="표준 20 4 2 4 3 3" xfId="6737"/>
    <cellStyle name="표준 20 4 2 4 3 3 2" xfId="12534"/>
    <cellStyle name="표준 20 4 2 4 3 3 2 2" xfId="24775"/>
    <cellStyle name="표준 20 4 2 4 3 3 3" xfId="18977"/>
    <cellStyle name="표준 20 4 2 4 3 4" xfId="12532"/>
    <cellStyle name="표준 20 4 2 4 3 4 2" xfId="24773"/>
    <cellStyle name="표준 20 4 2 4 3 5" xfId="14216"/>
    <cellStyle name="표준 20 4 2 4 4" xfId="2384"/>
    <cellStyle name="표준 20 4 2 4 4 2" xfId="4698"/>
    <cellStyle name="표준 20 4 2 4 4 2 2" xfId="12536"/>
    <cellStyle name="표준 20 4 2 4 4 2 2 2" xfId="24777"/>
    <cellStyle name="표준 20 4 2 4 4 2 3" xfId="16938"/>
    <cellStyle name="표준 20 4 2 4 4 3" xfId="6738"/>
    <cellStyle name="표준 20 4 2 4 4 3 2" xfId="12537"/>
    <cellStyle name="표준 20 4 2 4 4 3 2 2" xfId="24778"/>
    <cellStyle name="표준 20 4 2 4 4 3 3" xfId="18978"/>
    <cellStyle name="표준 20 4 2 4 4 4" xfId="12535"/>
    <cellStyle name="표준 20 4 2 4 4 4 2" xfId="24776"/>
    <cellStyle name="표준 20 4 2 4 4 5" xfId="14624"/>
    <cellStyle name="표준 20 4 2 4 5" xfId="4694"/>
    <cellStyle name="표준 20 4 2 4 5 2" xfId="12538"/>
    <cellStyle name="표준 20 4 2 4 5 2 2" xfId="24779"/>
    <cellStyle name="표준 20 4 2 4 5 3" xfId="16934"/>
    <cellStyle name="표준 20 4 2 4 6" xfId="6734"/>
    <cellStyle name="표준 20 4 2 4 6 2" xfId="12539"/>
    <cellStyle name="표준 20 4 2 4 6 2 2" xfId="24780"/>
    <cellStyle name="표준 20 4 2 4 6 3" xfId="18974"/>
    <cellStyle name="표준 20 4 2 4 7" xfId="12525"/>
    <cellStyle name="표준 20 4 2 4 7 2" xfId="24766"/>
    <cellStyle name="표준 20 4 2 4 8" xfId="13400"/>
    <cellStyle name="표준 20 4 2 5" xfId="1262"/>
    <cellStyle name="표준 20 4 2 5 2" xfId="2486"/>
    <cellStyle name="표준 20 4 2 5 2 2" xfId="4700"/>
    <cellStyle name="표준 20 4 2 5 2 2 2" xfId="12542"/>
    <cellStyle name="표준 20 4 2 5 2 2 2 2" xfId="24783"/>
    <cellStyle name="표준 20 4 2 5 2 2 3" xfId="16940"/>
    <cellStyle name="표준 20 4 2 5 2 3" xfId="6740"/>
    <cellStyle name="표준 20 4 2 5 2 3 2" xfId="12543"/>
    <cellStyle name="표준 20 4 2 5 2 3 2 2" xfId="24784"/>
    <cellStyle name="표준 20 4 2 5 2 3 3" xfId="18980"/>
    <cellStyle name="표준 20 4 2 5 2 4" xfId="12541"/>
    <cellStyle name="표준 20 4 2 5 2 4 2" xfId="24782"/>
    <cellStyle name="표준 20 4 2 5 2 5" xfId="14726"/>
    <cellStyle name="표준 20 4 2 5 3" xfId="4699"/>
    <cellStyle name="표준 20 4 2 5 3 2" xfId="12544"/>
    <cellStyle name="표준 20 4 2 5 3 2 2" xfId="24785"/>
    <cellStyle name="표준 20 4 2 5 3 3" xfId="16939"/>
    <cellStyle name="표준 20 4 2 5 4" xfId="6739"/>
    <cellStyle name="표준 20 4 2 5 4 2" xfId="12545"/>
    <cellStyle name="표준 20 4 2 5 4 2 2" xfId="24786"/>
    <cellStyle name="표준 20 4 2 5 4 3" xfId="18979"/>
    <cellStyle name="표준 20 4 2 5 5" xfId="12540"/>
    <cellStyle name="표준 20 4 2 5 5 2" xfId="24781"/>
    <cellStyle name="표준 20 4 2 5 6" xfId="13502"/>
    <cellStyle name="표준 20 4 2 6" xfId="1670"/>
    <cellStyle name="표준 20 4 2 6 2" xfId="4701"/>
    <cellStyle name="표준 20 4 2 6 2 2" xfId="12547"/>
    <cellStyle name="표준 20 4 2 6 2 2 2" xfId="24788"/>
    <cellStyle name="표준 20 4 2 6 2 3" xfId="16941"/>
    <cellStyle name="표준 20 4 2 6 3" xfId="6741"/>
    <cellStyle name="표준 20 4 2 6 3 2" xfId="12548"/>
    <cellStyle name="표준 20 4 2 6 3 2 2" xfId="24789"/>
    <cellStyle name="표준 20 4 2 6 3 3" xfId="18981"/>
    <cellStyle name="표준 20 4 2 6 4" xfId="12546"/>
    <cellStyle name="표준 20 4 2 6 4 2" xfId="24787"/>
    <cellStyle name="표준 20 4 2 6 5" xfId="13910"/>
    <cellStyle name="표준 20 4 2 7" xfId="2078"/>
    <cellStyle name="표준 20 4 2 7 2" xfId="4702"/>
    <cellStyle name="표준 20 4 2 7 2 2" xfId="12550"/>
    <cellStyle name="표준 20 4 2 7 2 2 2" xfId="24791"/>
    <cellStyle name="표준 20 4 2 7 2 3" xfId="16942"/>
    <cellStyle name="표준 20 4 2 7 3" xfId="6742"/>
    <cellStyle name="표준 20 4 2 7 3 2" xfId="12551"/>
    <cellStyle name="표준 20 4 2 7 3 2 2" xfId="24792"/>
    <cellStyle name="표준 20 4 2 7 3 3" xfId="18982"/>
    <cellStyle name="표준 20 4 2 7 4" xfId="12549"/>
    <cellStyle name="표준 20 4 2 7 4 2" xfId="24790"/>
    <cellStyle name="표준 20 4 2 7 5" xfId="14318"/>
    <cellStyle name="표준 20 4 2 8" xfId="4683"/>
    <cellStyle name="표준 20 4 2 8 2" xfId="12552"/>
    <cellStyle name="표준 20 4 2 8 2 2" xfId="24793"/>
    <cellStyle name="표준 20 4 2 8 3" xfId="16923"/>
    <cellStyle name="표준 20 4 2 9" xfId="6723"/>
    <cellStyle name="표준 20 4 2 9 2" xfId="12553"/>
    <cellStyle name="표준 20 4 2 9 2 2" xfId="24794"/>
    <cellStyle name="표준 20 4 2 9 3" xfId="18963"/>
    <cellStyle name="표준 20 4 3" xfId="904"/>
    <cellStyle name="표준 20 4 3 2" xfId="1314"/>
    <cellStyle name="표준 20 4 3 2 2" xfId="2538"/>
    <cellStyle name="표준 20 4 3 2 2 2" xfId="4705"/>
    <cellStyle name="표준 20 4 3 2 2 2 2" xfId="12557"/>
    <cellStyle name="표준 20 4 3 2 2 2 2 2" xfId="24798"/>
    <cellStyle name="표준 20 4 3 2 2 2 3" xfId="16945"/>
    <cellStyle name="표준 20 4 3 2 2 3" xfId="6745"/>
    <cellStyle name="표준 20 4 3 2 2 3 2" xfId="12558"/>
    <cellStyle name="표준 20 4 3 2 2 3 2 2" xfId="24799"/>
    <cellStyle name="표준 20 4 3 2 2 3 3" xfId="18985"/>
    <cellStyle name="표준 20 4 3 2 2 4" xfId="12556"/>
    <cellStyle name="표준 20 4 3 2 2 4 2" xfId="24797"/>
    <cellStyle name="표준 20 4 3 2 2 5" xfId="14778"/>
    <cellStyle name="표준 20 4 3 2 3" xfId="4704"/>
    <cellStyle name="표준 20 4 3 2 3 2" xfId="12559"/>
    <cellStyle name="표준 20 4 3 2 3 2 2" xfId="24800"/>
    <cellStyle name="표준 20 4 3 2 3 3" xfId="16944"/>
    <cellStyle name="표준 20 4 3 2 4" xfId="6744"/>
    <cellStyle name="표준 20 4 3 2 4 2" xfId="12560"/>
    <cellStyle name="표준 20 4 3 2 4 2 2" xfId="24801"/>
    <cellStyle name="표준 20 4 3 2 4 3" xfId="18984"/>
    <cellStyle name="표준 20 4 3 2 5" xfId="12555"/>
    <cellStyle name="표준 20 4 3 2 5 2" xfId="24796"/>
    <cellStyle name="표준 20 4 3 2 6" xfId="13554"/>
    <cellStyle name="표준 20 4 3 3" xfId="1722"/>
    <cellStyle name="표준 20 4 3 3 2" xfId="4706"/>
    <cellStyle name="표준 20 4 3 3 2 2" xfId="12562"/>
    <cellStyle name="표준 20 4 3 3 2 2 2" xfId="24803"/>
    <cellStyle name="표준 20 4 3 3 2 3" xfId="16946"/>
    <cellStyle name="표준 20 4 3 3 3" xfId="6746"/>
    <cellStyle name="표준 20 4 3 3 3 2" xfId="12563"/>
    <cellStyle name="표준 20 4 3 3 3 2 2" xfId="24804"/>
    <cellStyle name="표준 20 4 3 3 3 3" xfId="18986"/>
    <cellStyle name="표준 20 4 3 3 4" xfId="12561"/>
    <cellStyle name="표준 20 4 3 3 4 2" xfId="24802"/>
    <cellStyle name="표준 20 4 3 3 5" xfId="13962"/>
    <cellStyle name="표준 20 4 3 4" xfId="2130"/>
    <cellStyle name="표준 20 4 3 4 2" xfId="4707"/>
    <cellStyle name="표준 20 4 3 4 2 2" xfId="12565"/>
    <cellStyle name="표준 20 4 3 4 2 2 2" xfId="24806"/>
    <cellStyle name="표준 20 4 3 4 2 3" xfId="16947"/>
    <cellStyle name="표준 20 4 3 4 3" xfId="6747"/>
    <cellStyle name="표준 20 4 3 4 3 2" xfId="12566"/>
    <cellStyle name="표준 20 4 3 4 3 2 2" xfId="24807"/>
    <cellStyle name="표준 20 4 3 4 3 3" xfId="18987"/>
    <cellStyle name="표준 20 4 3 4 4" xfId="12564"/>
    <cellStyle name="표준 20 4 3 4 4 2" xfId="24805"/>
    <cellStyle name="표준 20 4 3 4 5" xfId="14370"/>
    <cellStyle name="표준 20 4 3 5" xfId="4703"/>
    <cellStyle name="표준 20 4 3 5 2" xfId="12567"/>
    <cellStyle name="표준 20 4 3 5 2 2" xfId="24808"/>
    <cellStyle name="표준 20 4 3 5 3" xfId="16943"/>
    <cellStyle name="표준 20 4 3 6" xfId="6743"/>
    <cellStyle name="표준 20 4 3 6 2" xfId="12568"/>
    <cellStyle name="표준 20 4 3 6 2 2" xfId="24809"/>
    <cellStyle name="표준 20 4 3 6 3" xfId="18983"/>
    <cellStyle name="표준 20 4 3 7" xfId="12554"/>
    <cellStyle name="표준 20 4 3 7 2" xfId="24795"/>
    <cellStyle name="표준 20 4 3 8" xfId="13146"/>
    <cellStyle name="표준 20 4 4" xfId="1006"/>
    <cellStyle name="표준 20 4 4 2" xfId="1416"/>
    <cellStyle name="표준 20 4 4 2 2" xfId="2640"/>
    <cellStyle name="표준 20 4 4 2 2 2" xfId="4710"/>
    <cellStyle name="표준 20 4 4 2 2 2 2" xfId="12572"/>
    <cellStyle name="표준 20 4 4 2 2 2 2 2" xfId="24813"/>
    <cellStyle name="표준 20 4 4 2 2 2 3" xfId="16950"/>
    <cellStyle name="표준 20 4 4 2 2 3" xfId="6750"/>
    <cellStyle name="표준 20 4 4 2 2 3 2" xfId="12573"/>
    <cellStyle name="표준 20 4 4 2 2 3 2 2" xfId="24814"/>
    <cellStyle name="표준 20 4 4 2 2 3 3" xfId="18990"/>
    <cellStyle name="표준 20 4 4 2 2 4" xfId="12571"/>
    <cellStyle name="표준 20 4 4 2 2 4 2" xfId="24812"/>
    <cellStyle name="표준 20 4 4 2 2 5" xfId="14880"/>
    <cellStyle name="표준 20 4 4 2 3" xfId="4709"/>
    <cellStyle name="표준 20 4 4 2 3 2" xfId="12574"/>
    <cellStyle name="표준 20 4 4 2 3 2 2" xfId="24815"/>
    <cellStyle name="표준 20 4 4 2 3 3" xfId="16949"/>
    <cellStyle name="표준 20 4 4 2 4" xfId="6749"/>
    <cellStyle name="표준 20 4 4 2 4 2" xfId="12575"/>
    <cellStyle name="표준 20 4 4 2 4 2 2" xfId="24816"/>
    <cellStyle name="표준 20 4 4 2 4 3" xfId="18989"/>
    <cellStyle name="표준 20 4 4 2 5" xfId="12570"/>
    <cellStyle name="표준 20 4 4 2 5 2" xfId="24811"/>
    <cellStyle name="표준 20 4 4 2 6" xfId="13656"/>
    <cellStyle name="표준 20 4 4 3" xfId="1824"/>
    <cellStyle name="표준 20 4 4 3 2" xfId="4711"/>
    <cellStyle name="표준 20 4 4 3 2 2" xfId="12577"/>
    <cellStyle name="표준 20 4 4 3 2 2 2" xfId="24818"/>
    <cellStyle name="표준 20 4 4 3 2 3" xfId="16951"/>
    <cellStyle name="표준 20 4 4 3 3" xfId="6751"/>
    <cellStyle name="표준 20 4 4 3 3 2" xfId="12578"/>
    <cellStyle name="표준 20 4 4 3 3 2 2" xfId="24819"/>
    <cellStyle name="표준 20 4 4 3 3 3" xfId="18991"/>
    <cellStyle name="표준 20 4 4 3 4" xfId="12576"/>
    <cellStyle name="표준 20 4 4 3 4 2" xfId="24817"/>
    <cellStyle name="표준 20 4 4 3 5" xfId="14064"/>
    <cellStyle name="표준 20 4 4 4" xfId="2232"/>
    <cellStyle name="표준 20 4 4 4 2" xfId="4712"/>
    <cellStyle name="표준 20 4 4 4 2 2" xfId="12580"/>
    <cellStyle name="표준 20 4 4 4 2 2 2" xfId="24821"/>
    <cellStyle name="표준 20 4 4 4 2 3" xfId="16952"/>
    <cellStyle name="표준 20 4 4 4 3" xfId="6752"/>
    <cellStyle name="표준 20 4 4 4 3 2" xfId="12581"/>
    <cellStyle name="표준 20 4 4 4 3 2 2" xfId="24822"/>
    <cellStyle name="표준 20 4 4 4 3 3" xfId="18992"/>
    <cellStyle name="표준 20 4 4 4 4" xfId="12579"/>
    <cellStyle name="표준 20 4 4 4 4 2" xfId="24820"/>
    <cellStyle name="표준 20 4 4 4 5" xfId="14472"/>
    <cellStyle name="표준 20 4 4 5" xfId="4708"/>
    <cellStyle name="표준 20 4 4 5 2" xfId="12582"/>
    <cellStyle name="표준 20 4 4 5 2 2" xfId="24823"/>
    <cellStyle name="표준 20 4 4 5 3" xfId="16948"/>
    <cellStyle name="표준 20 4 4 6" xfId="6748"/>
    <cellStyle name="표준 20 4 4 6 2" xfId="12583"/>
    <cellStyle name="표준 20 4 4 6 2 2" xfId="24824"/>
    <cellStyle name="표준 20 4 4 6 3" xfId="18988"/>
    <cellStyle name="표준 20 4 4 7" xfId="12569"/>
    <cellStyle name="표준 20 4 4 7 2" xfId="24810"/>
    <cellStyle name="표준 20 4 4 8" xfId="13248"/>
    <cellStyle name="표준 20 4 5" xfId="1109"/>
    <cellStyle name="표준 20 4 5 2" xfId="1518"/>
    <cellStyle name="표준 20 4 5 2 2" xfId="2742"/>
    <cellStyle name="표준 20 4 5 2 2 2" xfId="4715"/>
    <cellStyle name="표준 20 4 5 2 2 2 2" xfId="12587"/>
    <cellStyle name="표준 20 4 5 2 2 2 2 2" xfId="24828"/>
    <cellStyle name="표준 20 4 5 2 2 2 3" xfId="16955"/>
    <cellStyle name="표준 20 4 5 2 2 3" xfId="6755"/>
    <cellStyle name="표준 20 4 5 2 2 3 2" xfId="12588"/>
    <cellStyle name="표준 20 4 5 2 2 3 2 2" xfId="24829"/>
    <cellStyle name="표준 20 4 5 2 2 3 3" xfId="18995"/>
    <cellStyle name="표준 20 4 5 2 2 4" xfId="12586"/>
    <cellStyle name="표준 20 4 5 2 2 4 2" xfId="24827"/>
    <cellStyle name="표준 20 4 5 2 2 5" xfId="14982"/>
    <cellStyle name="표준 20 4 5 2 3" xfId="4714"/>
    <cellStyle name="표준 20 4 5 2 3 2" xfId="12589"/>
    <cellStyle name="표준 20 4 5 2 3 2 2" xfId="24830"/>
    <cellStyle name="표준 20 4 5 2 3 3" xfId="16954"/>
    <cellStyle name="표준 20 4 5 2 4" xfId="6754"/>
    <cellStyle name="표준 20 4 5 2 4 2" xfId="12590"/>
    <cellStyle name="표준 20 4 5 2 4 2 2" xfId="24831"/>
    <cellStyle name="표준 20 4 5 2 4 3" xfId="18994"/>
    <cellStyle name="표준 20 4 5 2 5" xfId="12585"/>
    <cellStyle name="표준 20 4 5 2 5 2" xfId="24826"/>
    <cellStyle name="표준 20 4 5 2 6" xfId="13758"/>
    <cellStyle name="표준 20 4 5 3" xfId="1926"/>
    <cellStyle name="표준 20 4 5 3 2" xfId="4716"/>
    <cellStyle name="표준 20 4 5 3 2 2" xfId="12592"/>
    <cellStyle name="표준 20 4 5 3 2 2 2" xfId="24833"/>
    <cellStyle name="표준 20 4 5 3 2 3" xfId="16956"/>
    <cellStyle name="표준 20 4 5 3 3" xfId="6756"/>
    <cellStyle name="표준 20 4 5 3 3 2" xfId="12593"/>
    <cellStyle name="표준 20 4 5 3 3 2 2" xfId="24834"/>
    <cellStyle name="표준 20 4 5 3 3 3" xfId="18996"/>
    <cellStyle name="표준 20 4 5 3 4" xfId="12591"/>
    <cellStyle name="표준 20 4 5 3 4 2" xfId="24832"/>
    <cellStyle name="표준 20 4 5 3 5" xfId="14166"/>
    <cellStyle name="표준 20 4 5 4" xfId="2334"/>
    <cellStyle name="표준 20 4 5 4 2" xfId="4717"/>
    <cellStyle name="표준 20 4 5 4 2 2" xfId="12595"/>
    <cellStyle name="표준 20 4 5 4 2 2 2" xfId="24836"/>
    <cellStyle name="표준 20 4 5 4 2 3" xfId="16957"/>
    <cellStyle name="표준 20 4 5 4 3" xfId="6757"/>
    <cellStyle name="표준 20 4 5 4 3 2" xfId="12596"/>
    <cellStyle name="표준 20 4 5 4 3 2 2" xfId="24837"/>
    <cellStyle name="표준 20 4 5 4 3 3" xfId="18997"/>
    <cellStyle name="표준 20 4 5 4 4" xfId="12594"/>
    <cellStyle name="표준 20 4 5 4 4 2" xfId="24835"/>
    <cellStyle name="표준 20 4 5 4 5" xfId="14574"/>
    <cellStyle name="표준 20 4 5 5" xfId="4713"/>
    <cellStyle name="표준 20 4 5 5 2" xfId="12597"/>
    <cellStyle name="표준 20 4 5 5 2 2" xfId="24838"/>
    <cellStyle name="표준 20 4 5 5 3" xfId="16953"/>
    <cellStyle name="표준 20 4 5 6" xfId="6753"/>
    <cellStyle name="표준 20 4 5 6 2" xfId="12598"/>
    <cellStyle name="표준 20 4 5 6 2 2" xfId="24839"/>
    <cellStyle name="표준 20 4 5 6 3" xfId="18993"/>
    <cellStyle name="표준 20 4 5 7" xfId="12584"/>
    <cellStyle name="표준 20 4 5 7 2" xfId="24825"/>
    <cellStyle name="표준 20 4 5 8" xfId="13350"/>
    <cellStyle name="표준 20 4 6" xfId="1212"/>
    <cellStyle name="표준 20 4 6 2" xfId="2436"/>
    <cellStyle name="표준 20 4 6 2 2" xfId="4719"/>
    <cellStyle name="표준 20 4 6 2 2 2" xfId="12601"/>
    <cellStyle name="표준 20 4 6 2 2 2 2" xfId="24842"/>
    <cellStyle name="표준 20 4 6 2 2 3" xfId="16959"/>
    <cellStyle name="표준 20 4 6 2 3" xfId="6759"/>
    <cellStyle name="표준 20 4 6 2 3 2" xfId="12602"/>
    <cellStyle name="표준 20 4 6 2 3 2 2" xfId="24843"/>
    <cellStyle name="표준 20 4 6 2 3 3" xfId="18999"/>
    <cellStyle name="표준 20 4 6 2 4" xfId="12600"/>
    <cellStyle name="표준 20 4 6 2 4 2" xfId="24841"/>
    <cellStyle name="표준 20 4 6 2 5" xfId="14676"/>
    <cellStyle name="표준 20 4 6 3" xfId="4718"/>
    <cellStyle name="표준 20 4 6 3 2" xfId="12603"/>
    <cellStyle name="표준 20 4 6 3 2 2" xfId="24844"/>
    <cellStyle name="표준 20 4 6 3 3" xfId="16958"/>
    <cellStyle name="표준 20 4 6 4" xfId="6758"/>
    <cellStyle name="표준 20 4 6 4 2" xfId="12604"/>
    <cellStyle name="표준 20 4 6 4 2 2" xfId="24845"/>
    <cellStyle name="표준 20 4 6 4 3" xfId="18998"/>
    <cellStyle name="표준 20 4 6 5" xfId="12599"/>
    <cellStyle name="표준 20 4 6 5 2" xfId="24840"/>
    <cellStyle name="표준 20 4 6 6" xfId="13452"/>
    <cellStyle name="표준 20 4 7" xfId="1620"/>
    <cellStyle name="표준 20 4 7 2" xfId="4720"/>
    <cellStyle name="표준 20 4 7 2 2" xfId="12606"/>
    <cellStyle name="표준 20 4 7 2 2 2" xfId="24847"/>
    <cellStyle name="표준 20 4 7 2 3" xfId="16960"/>
    <cellStyle name="표준 20 4 7 3" xfId="6760"/>
    <cellStyle name="표준 20 4 7 3 2" xfId="12607"/>
    <cellStyle name="표준 20 4 7 3 2 2" xfId="24848"/>
    <cellStyle name="표준 20 4 7 3 3" xfId="19000"/>
    <cellStyle name="표준 20 4 7 4" xfId="12605"/>
    <cellStyle name="표준 20 4 7 4 2" xfId="24846"/>
    <cellStyle name="표준 20 4 7 5" xfId="13860"/>
    <cellStyle name="표준 20 4 8" xfId="2028"/>
    <cellStyle name="표준 20 4 8 2" xfId="4721"/>
    <cellStyle name="표준 20 4 8 2 2" xfId="12609"/>
    <cellStyle name="표준 20 4 8 2 2 2" xfId="24850"/>
    <cellStyle name="표준 20 4 8 2 3" xfId="16961"/>
    <cellStyle name="표준 20 4 8 3" xfId="6761"/>
    <cellStyle name="표준 20 4 8 3 2" xfId="12610"/>
    <cellStyle name="표준 20 4 8 3 2 2" xfId="24851"/>
    <cellStyle name="표준 20 4 8 3 3" xfId="19001"/>
    <cellStyle name="표준 20 4 8 4" xfId="12608"/>
    <cellStyle name="표준 20 4 8 4 2" xfId="24849"/>
    <cellStyle name="표준 20 4 8 5" xfId="14268"/>
    <cellStyle name="표준 20 4 9" xfId="4682"/>
    <cellStyle name="표준 20 4 9 2" xfId="12611"/>
    <cellStyle name="표준 20 4 9 2 2" xfId="24852"/>
    <cellStyle name="표준 20 4 9 3" xfId="16922"/>
    <cellStyle name="표준 20 5" xfId="827"/>
    <cellStyle name="표준 20 5 10" xfId="12612"/>
    <cellStyle name="표준 20 5 10 2" xfId="24853"/>
    <cellStyle name="표준 20 5 11" xfId="13069"/>
    <cellStyle name="표준 20 5 2" xfId="929"/>
    <cellStyle name="표준 20 5 2 2" xfId="1339"/>
    <cellStyle name="표준 20 5 2 2 2" xfId="2563"/>
    <cellStyle name="표준 20 5 2 2 2 2" xfId="4725"/>
    <cellStyle name="표준 20 5 2 2 2 2 2" xfId="12616"/>
    <cellStyle name="표준 20 5 2 2 2 2 2 2" xfId="24857"/>
    <cellStyle name="표준 20 5 2 2 2 2 3" xfId="16965"/>
    <cellStyle name="표준 20 5 2 2 2 3" xfId="6765"/>
    <cellStyle name="표준 20 5 2 2 2 3 2" xfId="12617"/>
    <cellStyle name="표준 20 5 2 2 2 3 2 2" xfId="24858"/>
    <cellStyle name="표준 20 5 2 2 2 3 3" xfId="19005"/>
    <cellStyle name="표준 20 5 2 2 2 4" xfId="12615"/>
    <cellStyle name="표준 20 5 2 2 2 4 2" xfId="24856"/>
    <cellStyle name="표준 20 5 2 2 2 5" xfId="14803"/>
    <cellStyle name="표준 20 5 2 2 3" xfId="4724"/>
    <cellStyle name="표준 20 5 2 2 3 2" xfId="12618"/>
    <cellStyle name="표준 20 5 2 2 3 2 2" xfId="24859"/>
    <cellStyle name="표준 20 5 2 2 3 3" xfId="16964"/>
    <cellStyle name="표준 20 5 2 2 4" xfId="6764"/>
    <cellStyle name="표준 20 5 2 2 4 2" xfId="12619"/>
    <cellStyle name="표준 20 5 2 2 4 2 2" xfId="24860"/>
    <cellStyle name="표준 20 5 2 2 4 3" xfId="19004"/>
    <cellStyle name="표준 20 5 2 2 5" xfId="12614"/>
    <cellStyle name="표준 20 5 2 2 5 2" xfId="24855"/>
    <cellStyle name="표준 20 5 2 2 6" xfId="13579"/>
    <cellStyle name="표준 20 5 2 3" xfId="1747"/>
    <cellStyle name="표준 20 5 2 3 2" xfId="4726"/>
    <cellStyle name="표준 20 5 2 3 2 2" xfId="12621"/>
    <cellStyle name="표준 20 5 2 3 2 2 2" xfId="24862"/>
    <cellStyle name="표준 20 5 2 3 2 3" xfId="16966"/>
    <cellStyle name="표준 20 5 2 3 3" xfId="6766"/>
    <cellStyle name="표준 20 5 2 3 3 2" xfId="12622"/>
    <cellStyle name="표준 20 5 2 3 3 2 2" xfId="24863"/>
    <cellStyle name="표준 20 5 2 3 3 3" xfId="19006"/>
    <cellStyle name="표준 20 5 2 3 4" xfId="12620"/>
    <cellStyle name="표준 20 5 2 3 4 2" xfId="24861"/>
    <cellStyle name="표준 20 5 2 3 5" xfId="13987"/>
    <cellStyle name="표준 20 5 2 4" xfId="2155"/>
    <cellStyle name="표준 20 5 2 4 2" xfId="4727"/>
    <cellStyle name="표준 20 5 2 4 2 2" xfId="12624"/>
    <cellStyle name="표준 20 5 2 4 2 2 2" xfId="24865"/>
    <cellStyle name="표준 20 5 2 4 2 3" xfId="16967"/>
    <cellStyle name="표준 20 5 2 4 3" xfId="6767"/>
    <cellStyle name="표준 20 5 2 4 3 2" xfId="12625"/>
    <cellStyle name="표준 20 5 2 4 3 2 2" xfId="24866"/>
    <cellStyle name="표준 20 5 2 4 3 3" xfId="19007"/>
    <cellStyle name="표준 20 5 2 4 4" xfId="12623"/>
    <cellStyle name="표준 20 5 2 4 4 2" xfId="24864"/>
    <cellStyle name="표준 20 5 2 4 5" xfId="14395"/>
    <cellStyle name="표준 20 5 2 5" xfId="4723"/>
    <cellStyle name="표준 20 5 2 5 2" xfId="12626"/>
    <cellStyle name="표준 20 5 2 5 2 2" xfId="24867"/>
    <cellStyle name="표준 20 5 2 5 3" xfId="16963"/>
    <cellStyle name="표준 20 5 2 6" xfId="6763"/>
    <cellStyle name="표준 20 5 2 6 2" xfId="12627"/>
    <cellStyle name="표준 20 5 2 6 2 2" xfId="24868"/>
    <cellStyle name="표준 20 5 2 6 3" xfId="19003"/>
    <cellStyle name="표준 20 5 2 7" xfId="12613"/>
    <cellStyle name="표준 20 5 2 7 2" xfId="24854"/>
    <cellStyle name="표준 20 5 2 8" xfId="13171"/>
    <cellStyle name="표준 20 5 3" xfId="1031"/>
    <cellStyle name="표준 20 5 3 2" xfId="1441"/>
    <cellStyle name="표준 20 5 3 2 2" xfId="2665"/>
    <cellStyle name="표준 20 5 3 2 2 2" xfId="4730"/>
    <cellStyle name="표준 20 5 3 2 2 2 2" xfId="12631"/>
    <cellStyle name="표준 20 5 3 2 2 2 2 2" xfId="24872"/>
    <cellStyle name="표준 20 5 3 2 2 2 3" xfId="16970"/>
    <cellStyle name="표준 20 5 3 2 2 3" xfId="6770"/>
    <cellStyle name="표준 20 5 3 2 2 3 2" xfId="12632"/>
    <cellStyle name="표준 20 5 3 2 2 3 2 2" xfId="24873"/>
    <cellStyle name="표준 20 5 3 2 2 3 3" xfId="19010"/>
    <cellStyle name="표준 20 5 3 2 2 4" xfId="12630"/>
    <cellStyle name="표준 20 5 3 2 2 4 2" xfId="24871"/>
    <cellStyle name="표준 20 5 3 2 2 5" xfId="14905"/>
    <cellStyle name="표준 20 5 3 2 3" xfId="4729"/>
    <cellStyle name="표준 20 5 3 2 3 2" xfId="12633"/>
    <cellStyle name="표준 20 5 3 2 3 2 2" xfId="24874"/>
    <cellStyle name="표준 20 5 3 2 3 3" xfId="16969"/>
    <cellStyle name="표준 20 5 3 2 4" xfId="6769"/>
    <cellStyle name="표준 20 5 3 2 4 2" xfId="12634"/>
    <cellStyle name="표준 20 5 3 2 4 2 2" xfId="24875"/>
    <cellStyle name="표준 20 5 3 2 4 3" xfId="19009"/>
    <cellStyle name="표준 20 5 3 2 5" xfId="12629"/>
    <cellStyle name="표준 20 5 3 2 5 2" xfId="24870"/>
    <cellStyle name="표준 20 5 3 2 6" xfId="13681"/>
    <cellStyle name="표준 20 5 3 3" xfId="1849"/>
    <cellStyle name="표준 20 5 3 3 2" xfId="4731"/>
    <cellStyle name="표준 20 5 3 3 2 2" xfId="12636"/>
    <cellStyle name="표준 20 5 3 3 2 2 2" xfId="24877"/>
    <cellStyle name="표준 20 5 3 3 2 3" xfId="16971"/>
    <cellStyle name="표준 20 5 3 3 3" xfId="6771"/>
    <cellStyle name="표준 20 5 3 3 3 2" xfId="12637"/>
    <cellStyle name="표준 20 5 3 3 3 2 2" xfId="24878"/>
    <cellStyle name="표준 20 5 3 3 3 3" xfId="19011"/>
    <cellStyle name="표준 20 5 3 3 4" xfId="12635"/>
    <cellStyle name="표준 20 5 3 3 4 2" xfId="24876"/>
    <cellStyle name="표준 20 5 3 3 5" xfId="14089"/>
    <cellStyle name="표준 20 5 3 4" xfId="2257"/>
    <cellStyle name="표준 20 5 3 4 2" xfId="4732"/>
    <cellStyle name="표준 20 5 3 4 2 2" xfId="12639"/>
    <cellStyle name="표준 20 5 3 4 2 2 2" xfId="24880"/>
    <cellStyle name="표준 20 5 3 4 2 3" xfId="16972"/>
    <cellStyle name="표준 20 5 3 4 3" xfId="6772"/>
    <cellStyle name="표준 20 5 3 4 3 2" xfId="12640"/>
    <cellStyle name="표준 20 5 3 4 3 2 2" xfId="24881"/>
    <cellStyle name="표준 20 5 3 4 3 3" xfId="19012"/>
    <cellStyle name="표준 20 5 3 4 4" xfId="12638"/>
    <cellStyle name="표준 20 5 3 4 4 2" xfId="24879"/>
    <cellStyle name="표준 20 5 3 4 5" xfId="14497"/>
    <cellStyle name="표준 20 5 3 5" xfId="4728"/>
    <cellStyle name="표준 20 5 3 5 2" xfId="12641"/>
    <cellStyle name="표준 20 5 3 5 2 2" xfId="24882"/>
    <cellStyle name="표준 20 5 3 5 3" xfId="16968"/>
    <cellStyle name="표준 20 5 3 6" xfId="6768"/>
    <cellStyle name="표준 20 5 3 6 2" xfId="12642"/>
    <cellStyle name="표준 20 5 3 6 2 2" xfId="24883"/>
    <cellStyle name="표준 20 5 3 6 3" xfId="19008"/>
    <cellStyle name="표준 20 5 3 7" xfId="12628"/>
    <cellStyle name="표준 20 5 3 7 2" xfId="24869"/>
    <cellStyle name="표준 20 5 3 8" xfId="13273"/>
    <cellStyle name="표준 20 5 4" xfId="1134"/>
    <cellStyle name="표준 20 5 4 2" xfId="1543"/>
    <cellStyle name="표준 20 5 4 2 2" xfId="2767"/>
    <cellStyle name="표준 20 5 4 2 2 2" xfId="4735"/>
    <cellStyle name="표준 20 5 4 2 2 2 2" xfId="12646"/>
    <cellStyle name="표준 20 5 4 2 2 2 2 2" xfId="24887"/>
    <cellStyle name="표준 20 5 4 2 2 2 3" xfId="16975"/>
    <cellStyle name="표준 20 5 4 2 2 3" xfId="6775"/>
    <cellStyle name="표준 20 5 4 2 2 3 2" xfId="12647"/>
    <cellStyle name="표준 20 5 4 2 2 3 2 2" xfId="24888"/>
    <cellStyle name="표준 20 5 4 2 2 3 3" xfId="19015"/>
    <cellStyle name="표준 20 5 4 2 2 4" xfId="12645"/>
    <cellStyle name="표준 20 5 4 2 2 4 2" xfId="24886"/>
    <cellStyle name="표준 20 5 4 2 2 5" xfId="15007"/>
    <cellStyle name="표준 20 5 4 2 3" xfId="4734"/>
    <cellStyle name="표준 20 5 4 2 3 2" xfId="12648"/>
    <cellStyle name="표준 20 5 4 2 3 2 2" xfId="24889"/>
    <cellStyle name="표준 20 5 4 2 3 3" xfId="16974"/>
    <cellStyle name="표준 20 5 4 2 4" xfId="6774"/>
    <cellStyle name="표준 20 5 4 2 4 2" xfId="12649"/>
    <cellStyle name="표준 20 5 4 2 4 2 2" xfId="24890"/>
    <cellStyle name="표준 20 5 4 2 4 3" xfId="19014"/>
    <cellStyle name="표준 20 5 4 2 5" xfId="12644"/>
    <cellStyle name="표준 20 5 4 2 5 2" xfId="24885"/>
    <cellStyle name="표준 20 5 4 2 6" xfId="13783"/>
    <cellStyle name="표준 20 5 4 3" xfId="1951"/>
    <cellStyle name="표준 20 5 4 3 2" xfId="4736"/>
    <cellStyle name="표준 20 5 4 3 2 2" xfId="12651"/>
    <cellStyle name="표준 20 5 4 3 2 2 2" xfId="24892"/>
    <cellStyle name="표준 20 5 4 3 2 3" xfId="16976"/>
    <cellStyle name="표준 20 5 4 3 3" xfId="6776"/>
    <cellStyle name="표준 20 5 4 3 3 2" xfId="12652"/>
    <cellStyle name="표준 20 5 4 3 3 2 2" xfId="24893"/>
    <cellStyle name="표준 20 5 4 3 3 3" xfId="19016"/>
    <cellStyle name="표준 20 5 4 3 4" xfId="12650"/>
    <cellStyle name="표준 20 5 4 3 4 2" xfId="24891"/>
    <cellStyle name="표준 20 5 4 3 5" xfId="14191"/>
    <cellStyle name="표준 20 5 4 4" xfId="2359"/>
    <cellStyle name="표준 20 5 4 4 2" xfId="4737"/>
    <cellStyle name="표준 20 5 4 4 2 2" xfId="12654"/>
    <cellStyle name="표준 20 5 4 4 2 2 2" xfId="24895"/>
    <cellStyle name="표준 20 5 4 4 2 3" xfId="16977"/>
    <cellStyle name="표준 20 5 4 4 3" xfId="6777"/>
    <cellStyle name="표준 20 5 4 4 3 2" xfId="12655"/>
    <cellStyle name="표준 20 5 4 4 3 2 2" xfId="24896"/>
    <cellStyle name="표준 20 5 4 4 3 3" xfId="19017"/>
    <cellStyle name="표준 20 5 4 4 4" xfId="12653"/>
    <cellStyle name="표준 20 5 4 4 4 2" xfId="24894"/>
    <cellStyle name="표준 20 5 4 4 5" xfId="14599"/>
    <cellStyle name="표준 20 5 4 5" xfId="4733"/>
    <cellStyle name="표준 20 5 4 5 2" xfId="12656"/>
    <cellStyle name="표준 20 5 4 5 2 2" xfId="24897"/>
    <cellStyle name="표준 20 5 4 5 3" xfId="16973"/>
    <cellStyle name="표준 20 5 4 6" xfId="6773"/>
    <cellStyle name="표준 20 5 4 6 2" xfId="12657"/>
    <cellStyle name="표준 20 5 4 6 2 2" xfId="24898"/>
    <cellStyle name="표준 20 5 4 6 3" xfId="19013"/>
    <cellStyle name="표준 20 5 4 7" xfId="12643"/>
    <cellStyle name="표준 20 5 4 7 2" xfId="24884"/>
    <cellStyle name="표준 20 5 4 8" xfId="13375"/>
    <cellStyle name="표준 20 5 5" xfId="1237"/>
    <cellStyle name="표준 20 5 5 2" xfId="2461"/>
    <cellStyle name="표준 20 5 5 2 2" xfId="4739"/>
    <cellStyle name="표준 20 5 5 2 2 2" xfId="12660"/>
    <cellStyle name="표준 20 5 5 2 2 2 2" xfId="24901"/>
    <cellStyle name="표준 20 5 5 2 2 3" xfId="16979"/>
    <cellStyle name="표준 20 5 5 2 3" xfId="6779"/>
    <cellStyle name="표준 20 5 5 2 3 2" xfId="12661"/>
    <cellStyle name="표준 20 5 5 2 3 2 2" xfId="24902"/>
    <cellStyle name="표준 20 5 5 2 3 3" xfId="19019"/>
    <cellStyle name="표준 20 5 5 2 4" xfId="12659"/>
    <cellStyle name="표준 20 5 5 2 4 2" xfId="24900"/>
    <cellStyle name="표준 20 5 5 2 5" xfId="14701"/>
    <cellStyle name="표준 20 5 5 3" xfId="4738"/>
    <cellStyle name="표준 20 5 5 3 2" xfId="12662"/>
    <cellStyle name="표준 20 5 5 3 2 2" xfId="24903"/>
    <cellStyle name="표준 20 5 5 3 3" xfId="16978"/>
    <cellStyle name="표준 20 5 5 4" xfId="6778"/>
    <cellStyle name="표준 20 5 5 4 2" xfId="12663"/>
    <cellStyle name="표준 20 5 5 4 2 2" xfId="24904"/>
    <cellStyle name="표준 20 5 5 4 3" xfId="19018"/>
    <cellStyle name="표준 20 5 5 5" xfId="12658"/>
    <cellStyle name="표준 20 5 5 5 2" xfId="24899"/>
    <cellStyle name="표준 20 5 5 6" xfId="13477"/>
    <cellStyle name="표준 20 5 6" xfId="1645"/>
    <cellStyle name="표준 20 5 6 2" xfId="4740"/>
    <cellStyle name="표준 20 5 6 2 2" xfId="12665"/>
    <cellStyle name="표준 20 5 6 2 2 2" xfId="24906"/>
    <cellStyle name="표준 20 5 6 2 3" xfId="16980"/>
    <cellStyle name="표준 20 5 6 3" xfId="6780"/>
    <cellStyle name="표준 20 5 6 3 2" xfId="12666"/>
    <cellStyle name="표준 20 5 6 3 2 2" xfId="24907"/>
    <cellStyle name="표준 20 5 6 3 3" xfId="19020"/>
    <cellStyle name="표준 20 5 6 4" xfId="12664"/>
    <cellStyle name="표준 20 5 6 4 2" xfId="24905"/>
    <cellStyle name="표준 20 5 6 5" xfId="13885"/>
    <cellStyle name="표준 20 5 7" xfId="2053"/>
    <cellStyle name="표준 20 5 7 2" xfId="4741"/>
    <cellStyle name="표준 20 5 7 2 2" xfId="12668"/>
    <cellStyle name="표준 20 5 7 2 2 2" xfId="24909"/>
    <cellStyle name="표준 20 5 7 2 3" xfId="16981"/>
    <cellStyle name="표준 20 5 7 3" xfId="6781"/>
    <cellStyle name="표준 20 5 7 3 2" xfId="12669"/>
    <cellStyle name="표준 20 5 7 3 2 2" xfId="24910"/>
    <cellStyle name="표준 20 5 7 3 3" xfId="19021"/>
    <cellStyle name="표준 20 5 7 4" xfId="12667"/>
    <cellStyle name="표준 20 5 7 4 2" xfId="24908"/>
    <cellStyle name="표준 20 5 7 5" xfId="14293"/>
    <cellStyle name="표준 20 5 8" xfId="4722"/>
    <cellStyle name="표준 20 5 8 2" xfId="12670"/>
    <cellStyle name="표준 20 5 8 2 2" xfId="24911"/>
    <cellStyle name="표준 20 5 8 3" xfId="16962"/>
    <cellStyle name="표준 20 5 9" xfId="6762"/>
    <cellStyle name="표준 20 5 9 2" xfId="12671"/>
    <cellStyle name="표준 20 5 9 2 2" xfId="24912"/>
    <cellStyle name="표준 20 5 9 3" xfId="19002"/>
    <cellStyle name="표준 20 6" xfId="875"/>
    <cellStyle name="표준 20 6 10" xfId="12672"/>
    <cellStyle name="표준 20 6 10 2" xfId="24913"/>
    <cellStyle name="표준 20 6 11" xfId="13117"/>
    <cellStyle name="표준 20 6 2" xfId="977"/>
    <cellStyle name="표준 20 6 2 2" xfId="1387"/>
    <cellStyle name="표준 20 6 2 2 2" xfId="2611"/>
    <cellStyle name="표준 20 6 2 2 2 2" xfId="4745"/>
    <cellStyle name="표준 20 6 2 2 2 2 2" xfId="12676"/>
    <cellStyle name="표준 20 6 2 2 2 2 2 2" xfId="24917"/>
    <cellStyle name="표준 20 6 2 2 2 2 3" xfId="16985"/>
    <cellStyle name="표준 20 6 2 2 2 3" xfId="6785"/>
    <cellStyle name="표준 20 6 2 2 2 3 2" xfId="12677"/>
    <cellStyle name="표준 20 6 2 2 2 3 2 2" xfId="24918"/>
    <cellStyle name="표준 20 6 2 2 2 3 3" xfId="19025"/>
    <cellStyle name="표준 20 6 2 2 2 4" xfId="12675"/>
    <cellStyle name="표준 20 6 2 2 2 4 2" xfId="24916"/>
    <cellStyle name="표준 20 6 2 2 2 5" xfId="14851"/>
    <cellStyle name="표준 20 6 2 2 3" xfId="4744"/>
    <cellStyle name="표준 20 6 2 2 3 2" xfId="12678"/>
    <cellStyle name="표준 20 6 2 2 3 2 2" xfId="24919"/>
    <cellStyle name="표준 20 6 2 2 3 3" xfId="16984"/>
    <cellStyle name="표준 20 6 2 2 4" xfId="6784"/>
    <cellStyle name="표준 20 6 2 2 4 2" xfId="12679"/>
    <cellStyle name="표준 20 6 2 2 4 2 2" xfId="24920"/>
    <cellStyle name="표준 20 6 2 2 4 3" xfId="19024"/>
    <cellStyle name="표준 20 6 2 2 5" xfId="12674"/>
    <cellStyle name="표준 20 6 2 2 5 2" xfId="24915"/>
    <cellStyle name="표준 20 6 2 2 6" xfId="13627"/>
    <cellStyle name="표준 20 6 2 3" xfId="1795"/>
    <cellStyle name="표준 20 6 2 3 2" xfId="4746"/>
    <cellStyle name="표준 20 6 2 3 2 2" xfId="12681"/>
    <cellStyle name="표준 20 6 2 3 2 2 2" xfId="24922"/>
    <cellStyle name="표준 20 6 2 3 2 3" xfId="16986"/>
    <cellStyle name="표준 20 6 2 3 3" xfId="6786"/>
    <cellStyle name="표준 20 6 2 3 3 2" xfId="12682"/>
    <cellStyle name="표준 20 6 2 3 3 2 2" xfId="24923"/>
    <cellStyle name="표준 20 6 2 3 3 3" xfId="19026"/>
    <cellStyle name="표준 20 6 2 3 4" xfId="12680"/>
    <cellStyle name="표준 20 6 2 3 4 2" xfId="24921"/>
    <cellStyle name="표준 20 6 2 3 5" xfId="14035"/>
    <cellStyle name="표준 20 6 2 4" xfId="2203"/>
    <cellStyle name="표준 20 6 2 4 2" xfId="4747"/>
    <cellStyle name="표준 20 6 2 4 2 2" xfId="12684"/>
    <cellStyle name="표준 20 6 2 4 2 2 2" xfId="24925"/>
    <cellStyle name="표준 20 6 2 4 2 3" xfId="16987"/>
    <cellStyle name="표준 20 6 2 4 3" xfId="6787"/>
    <cellStyle name="표준 20 6 2 4 3 2" xfId="12685"/>
    <cellStyle name="표준 20 6 2 4 3 2 2" xfId="24926"/>
    <cellStyle name="표준 20 6 2 4 3 3" xfId="19027"/>
    <cellStyle name="표준 20 6 2 4 4" xfId="12683"/>
    <cellStyle name="표준 20 6 2 4 4 2" xfId="24924"/>
    <cellStyle name="표준 20 6 2 4 5" xfId="14443"/>
    <cellStyle name="표준 20 6 2 5" xfId="4743"/>
    <cellStyle name="표준 20 6 2 5 2" xfId="12686"/>
    <cellStyle name="표준 20 6 2 5 2 2" xfId="24927"/>
    <cellStyle name="표준 20 6 2 5 3" xfId="16983"/>
    <cellStyle name="표준 20 6 2 6" xfId="6783"/>
    <cellStyle name="표준 20 6 2 6 2" xfId="12687"/>
    <cellStyle name="표준 20 6 2 6 2 2" xfId="24928"/>
    <cellStyle name="표준 20 6 2 6 3" xfId="19023"/>
    <cellStyle name="표준 20 6 2 7" xfId="12673"/>
    <cellStyle name="표준 20 6 2 7 2" xfId="24914"/>
    <cellStyle name="표준 20 6 2 8" xfId="13219"/>
    <cellStyle name="표준 20 6 3" xfId="1079"/>
    <cellStyle name="표준 20 6 3 2" xfId="1489"/>
    <cellStyle name="표준 20 6 3 2 2" xfId="2713"/>
    <cellStyle name="표준 20 6 3 2 2 2" xfId="4750"/>
    <cellStyle name="표준 20 6 3 2 2 2 2" xfId="12691"/>
    <cellStyle name="표준 20 6 3 2 2 2 2 2" xfId="24932"/>
    <cellStyle name="표준 20 6 3 2 2 2 3" xfId="16990"/>
    <cellStyle name="표준 20 6 3 2 2 3" xfId="6790"/>
    <cellStyle name="표준 20 6 3 2 2 3 2" xfId="12692"/>
    <cellStyle name="표준 20 6 3 2 2 3 2 2" xfId="24933"/>
    <cellStyle name="표준 20 6 3 2 2 3 3" xfId="19030"/>
    <cellStyle name="표준 20 6 3 2 2 4" xfId="12690"/>
    <cellStyle name="표준 20 6 3 2 2 4 2" xfId="24931"/>
    <cellStyle name="표준 20 6 3 2 2 5" xfId="14953"/>
    <cellStyle name="표준 20 6 3 2 3" xfId="4749"/>
    <cellStyle name="표준 20 6 3 2 3 2" xfId="12693"/>
    <cellStyle name="표준 20 6 3 2 3 2 2" xfId="24934"/>
    <cellStyle name="표준 20 6 3 2 3 3" xfId="16989"/>
    <cellStyle name="표준 20 6 3 2 4" xfId="6789"/>
    <cellStyle name="표준 20 6 3 2 4 2" xfId="12694"/>
    <cellStyle name="표준 20 6 3 2 4 2 2" xfId="24935"/>
    <cellStyle name="표준 20 6 3 2 4 3" xfId="19029"/>
    <cellStyle name="표준 20 6 3 2 5" xfId="12689"/>
    <cellStyle name="표준 20 6 3 2 5 2" xfId="24930"/>
    <cellStyle name="표준 20 6 3 2 6" xfId="13729"/>
    <cellStyle name="표준 20 6 3 3" xfId="1897"/>
    <cellStyle name="표준 20 6 3 3 2" xfId="4751"/>
    <cellStyle name="표준 20 6 3 3 2 2" xfId="12696"/>
    <cellStyle name="표준 20 6 3 3 2 2 2" xfId="24937"/>
    <cellStyle name="표준 20 6 3 3 2 3" xfId="16991"/>
    <cellStyle name="표준 20 6 3 3 3" xfId="6791"/>
    <cellStyle name="표준 20 6 3 3 3 2" xfId="12697"/>
    <cellStyle name="표준 20 6 3 3 3 2 2" xfId="24938"/>
    <cellStyle name="표준 20 6 3 3 3 3" xfId="19031"/>
    <cellStyle name="표준 20 6 3 3 4" xfId="12695"/>
    <cellStyle name="표준 20 6 3 3 4 2" xfId="24936"/>
    <cellStyle name="표준 20 6 3 3 5" xfId="14137"/>
    <cellStyle name="표준 20 6 3 4" xfId="2305"/>
    <cellStyle name="표준 20 6 3 4 2" xfId="4752"/>
    <cellStyle name="표준 20 6 3 4 2 2" xfId="12699"/>
    <cellStyle name="표준 20 6 3 4 2 2 2" xfId="24940"/>
    <cellStyle name="표준 20 6 3 4 2 3" xfId="16992"/>
    <cellStyle name="표준 20 6 3 4 3" xfId="6792"/>
    <cellStyle name="표준 20 6 3 4 3 2" xfId="12700"/>
    <cellStyle name="표준 20 6 3 4 3 2 2" xfId="24941"/>
    <cellStyle name="표준 20 6 3 4 3 3" xfId="19032"/>
    <cellStyle name="표준 20 6 3 4 4" xfId="12698"/>
    <cellStyle name="표준 20 6 3 4 4 2" xfId="24939"/>
    <cellStyle name="표준 20 6 3 4 5" xfId="14545"/>
    <cellStyle name="표준 20 6 3 5" xfId="4748"/>
    <cellStyle name="표준 20 6 3 5 2" xfId="12701"/>
    <cellStyle name="표준 20 6 3 5 2 2" xfId="24942"/>
    <cellStyle name="표준 20 6 3 5 3" xfId="16988"/>
    <cellStyle name="표준 20 6 3 6" xfId="6788"/>
    <cellStyle name="표준 20 6 3 6 2" xfId="12702"/>
    <cellStyle name="표준 20 6 3 6 2 2" xfId="24943"/>
    <cellStyle name="표준 20 6 3 6 3" xfId="19028"/>
    <cellStyle name="표준 20 6 3 7" xfId="12688"/>
    <cellStyle name="표준 20 6 3 7 2" xfId="24929"/>
    <cellStyle name="표준 20 6 3 8" xfId="13321"/>
    <cellStyle name="표준 20 6 4" xfId="1182"/>
    <cellStyle name="표준 20 6 4 2" xfId="1591"/>
    <cellStyle name="표준 20 6 4 2 2" xfId="2815"/>
    <cellStyle name="표준 20 6 4 2 2 2" xfId="4755"/>
    <cellStyle name="표준 20 6 4 2 2 2 2" xfId="12706"/>
    <cellStyle name="표준 20 6 4 2 2 2 2 2" xfId="24947"/>
    <cellStyle name="표준 20 6 4 2 2 2 3" xfId="16995"/>
    <cellStyle name="표준 20 6 4 2 2 3" xfId="6795"/>
    <cellStyle name="표준 20 6 4 2 2 3 2" xfId="12707"/>
    <cellStyle name="표준 20 6 4 2 2 3 2 2" xfId="24948"/>
    <cellStyle name="표준 20 6 4 2 2 3 3" xfId="19035"/>
    <cellStyle name="표준 20 6 4 2 2 4" xfId="12705"/>
    <cellStyle name="표준 20 6 4 2 2 4 2" xfId="24946"/>
    <cellStyle name="표준 20 6 4 2 2 5" xfId="15055"/>
    <cellStyle name="표준 20 6 4 2 3" xfId="4754"/>
    <cellStyle name="표준 20 6 4 2 3 2" xfId="12708"/>
    <cellStyle name="표준 20 6 4 2 3 2 2" xfId="24949"/>
    <cellStyle name="표준 20 6 4 2 3 3" xfId="16994"/>
    <cellStyle name="표준 20 6 4 2 4" xfId="6794"/>
    <cellStyle name="표준 20 6 4 2 4 2" xfId="12709"/>
    <cellStyle name="표준 20 6 4 2 4 2 2" xfId="24950"/>
    <cellStyle name="표준 20 6 4 2 4 3" xfId="19034"/>
    <cellStyle name="표준 20 6 4 2 5" xfId="12704"/>
    <cellStyle name="표준 20 6 4 2 5 2" xfId="24945"/>
    <cellStyle name="표준 20 6 4 2 6" xfId="13831"/>
    <cellStyle name="표준 20 6 4 3" xfId="1999"/>
    <cellStyle name="표준 20 6 4 3 2" xfId="4756"/>
    <cellStyle name="표준 20 6 4 3 2 2" xfId="12711"/>
    <cellStyle name="표준 20 6 4 3 2 2 2" xfId="24952"/>
    <cellStyle name="표준 20 6 4 3 2 3" xfId="16996"/>
    <cellStyle name="표준 20 6 4 3 3" xfId="6796"/>
    <cellStyle name="표준 20 6 4 3 3 2" xfId="12712"/>
    <cellStyle name="표준 20 6 4 3 3 2 2" xfId="24953"/>
    <cellStyle name="표준 20 6 4 3 3 3" xfId="19036"/>
    <cellStyle name="표준 20 6 4 3 4" xfId="12710"/>
    <cellStyle name="표준 20 6 4 3 4 2" xfId="24951"/>
    <cellStyle name="표준 20 6 4 3 5" xfId="14239"/>
    <cellStyle name="표준 20 6 4 4" xfId="2407"/>
    <cellStyle name="표준 20 6 4 4 2" xfId="4757"/>
    <cellStyle name="표준 20 6 4 4 2 2" xfId="12714"/>
    <cellStyle name="표준 20 6 4 4 2 2 2" xfId="24955"/>
    <cellStyle name="표준 20 6 4 4 2 3" xfId="16997"/>
    <cellStyle name="표준 20 6 4 4 3" xfId="6797"/>
    <cellStyle name="표준 20 6 4 4 3 2" xfId="12715"/>
    <cellStyle name="표준 20 6 4 4 3 2 2" xfId="24956"/>
    <cellStyle name="표준 20 6 4 4 3 3" xfId="19037"/>
    <cellStyle name="표준 20 6 4 4 4" xfId="12713"/>
    <cellStyle name="표준 20 6 4 4 4 2" xfId="24954"/>
    <cellStyle name="표준 20 6 4 4 5" xfId="14647"/>
    <cellStyle name="표준 20 6 4 5" xfId="4753"/>
    <cellStyle name="표준 20 6 4 5 2" xfId="12716"/>
    <cellStyle name="표준 20 6 4 5 2 2" xfId="24957"/>
    <cellStyle name="표준 20 6 4 5 3" xfId="16993"/>
    <cellStyle name="표준 20 6 4 6" xfId="6793"/>
    <cellStyle name="표준 20 6 4 6 2" xfId="12717"/>
    <cellStyle name="표준 20 6 4 6 2 2" xfId="24958"/>
    <cellStyle name="표준 20 6 4 6 3" xfId="19033"/>
    <cellStyle name="표준 20 6 4 7" xfId="12703"/>
    <cellStyle name="표준 20 6 4 7 2" xfId="24944"/>
    <cellStyle name="표준 20 6 4 8" xfId="13423"/>
    <cellStyle name="표준 20 6 5" xfId="1285"/>
    <cellStyle name="표준 20 6 5 2" xfId="2509"/>
    <cellStyle name="표준 20 6 5 2 2" xfId="4759"/>
    <cellStyle name="표준 20 6 5 2 2 2" xfId="12720"/>
    <cellStyle name="표준 20 6 5 2 2 2 2" xfId="24961"/>
    <cellStyle name="표준 20 6 5 2 2 3" xfId="16999"/>
    <cellStyle name="표준 20 6 5 2 3" xfId="6799"/>
    <cellStyle name="표준 20 6 5 2 3 2" xfId="12721"/>
    <cellStyle name="표준 20 6 5 2 3 2 2" xfId="24962"/>
    <cellStyle name="표준 20 6 5 2 3 3" xfId="19039"/>
    <cellStyle name="표준 20 6 5 2 4" xfId="12719"/>
    <cellStyle name="표준 20 6 5 2 4 2" xfId="24960"/>
    <cellStyle name="표준 20 6 5 2 5" xfId="14749"/>
    <cellStyle name="표준 20 6 5 3" xfId="4758"/>
    <cellStyle name="표준 20 6 5 3 2" xfId="12722"/>
    <cellStyle name="표준 20 6 5 3 2 2" xfId="24963"/>
    <cellStyle name="표준 20 6 5 3 3" xfId="16998"/>
    <cellStyle name="표준 20 6 5 4" xfId="6798"/>
    <cellStyle name="표준 20 6 5 4 2" xfId="12723"/>
    <cellStyle name="표준 20 6 5 4 2 2" xfId="24964"/>
    <cellStyle name="표준 20 6 5 4 3" xfId="19038"/>
    <cellStyle name="표준 20 6 5 5" xfId="12718"/>
    <cellStyle name="표준 20 6 5 5 2" xfId="24959"/>
    <cellStyle name="표준 20 6 5 6" xfId="13525"/>
    <cellStyle name="표준 20 6 6" xfId="1693"/>
    <cellStyle name="표준 20 6 6 2" xfId="4760"/>
    <cellStyle name="표준 20 6 6 2 2" xfId="12725"/>
    <cellStyle name="표준 20 6 6 2 2 2" xfId="24966"/>
    <cellStyle name="표준 20 6 6 2 3" xfId="17000"/>
    <cellStyle name="표준 20 6 6 3" xfId="6800"/>
    <cellStyle name="표준 20 6 6 3 2" xfId="12726"/>
    <cellStyle name="표준 20 6 6 3 2 2" xfId="24967"/>
    <cellStyle name="표준 20 6 6 3 3" xfId="19040"/>
    <cellStyle name="표준 20 6 6 4" xfId="12724"/>
    <cellStyle name="표준 20 6 6 4 2" xfId="24965"/>
    <cellStyle name="표준 20 6 6 5" xfId="13933"/>
    <cellStyle name="표준 20 6 7" xfId="2101"/>
    <cellStyle name="표준 20 6 7 2" xfId="4761"/>
    <cellStyle name="표준 20 6 7 2 2" xfId="12728"/>
    <cellStyle name="표준 20 6 7 2 2 2" xfId="24969"/>
    <cellStyle name="표준 20 6 7 2 3" xfId="17001"/>
    <cellStyle name="표준 20 6 7 3" xfId="6801"/>
    <cellStyle name="표준 20 6 7 3 2" xfId="12729"/>
    <cellStyle name="표준 20 6 7 3 2 2" xfId="24970"/>
    <cellStyle name="표준 20 6 7 3 3" xfId="19041"/>
    <cellStyle name="표준 20 6 7 4" xfId="12727"/>
    <cellStyle name="표준 20 6 7 4 2" xfId="24968"/>
    <cellStyle name="표준 20 6 7 5" xfId="14341"/>
    <cellStyle name="표준 20 6 8" xfId="4742"/>
    <cellStyle name="표준 20 6 8 2" xfId="12730"/>
    <cellStyle name="표준 20 6 8 2 2" xfId="24971"/>
    <cellStyle name="표준 20 6 8 3" xfId="16982"/>
    <cellStyle name="표준 20 6 9" xfId="6782"/>
    <cellStyle name="표준 20 6 9 2" xfId="12731"/>
    <cellStyle name="표준 20 6 9 2 2" xfId="24972"/>
    <cellStyle name="표준 20 6 9 3" xfId="19022"/>
    <cellStyle name="표준 20 7" xfId="879"/>
    <cellStyle name="표준 20 7 2" xfId="1289"/>
    <cellStyle name="표준 20 7 2 2" xfId="2513"/>
    <cellStyle name="표준 20 7 2 2 2" xfId="4764"/>
    <cellStyle name="표준 20 7 2 2 2 2" xfId="12735"/>
    <cellStyle name="표준 20 7 2 2 2 2 2" xfId="24976"/>
    <cellStyle name="표준 20 7 2 2 2 3" xfId="17004"/>
    <cellStyle name="표준 20 7 2 2 3" xfId="6804"/>
    <cellStyle name="표준 20 7 2 2 3 2" xfId="12736"/>
    <cellStyle name="표준 20 7 2 2 3 2 2" xfId="24977"/>
    <cellStyle name="표준 20 7 2 2 3 3" xfId="19044"/>
    <cellStyle name="표준 20 7 2 2 4" xfId="12734"/>
    <cellStyle name="표준 20 7 2 2 4 2" xfId="24975"/>
    <cellStyle name="표준 20 7 2 2 5" xfId="14753"/>
    <cellStyle name="표준 20 7 2 3" xfId="4763"/>
    <cellStyle name="표준 20 7 2 3 2" xfId="12737"/>
    <cellStyle name="표준 20 7 2 3 2 2" xfId="24978"/>
    <cellStyle name="표준 20 7 2 3 3" xfId="17003"/>
    <cellStyle name="표준 20 7 2 4" xfId="6803"/>
    <cellStyle name="표준 20 7 2 4 2" xfId="12738"/>
    <cellStyle name="표준 20 7 2 4 2 2" xfId="24979"/>
    <cellStyle name="표준 20 7 2 4 3" xfId="19043"/>
    <cellStyle name="표준 20 7 2 5" xfId="12733"/>
    <cellStyle name="표준 20 7 2 5 2" xfId="24974"/>
    <cellStyle name="표준 20 7 2 6" xfId="13529"/>
    <cellStyle name="표준 20 7 3" xfId="1697"/>
    <cellStyle name="표준 20 7 3 2" xfId="4765"/>
    <cellStyle name="표준 20 7 3 2 2" xfId="12740"/>
    <cellStyle name="표준 20 7 3 2 2 2" xfId="24981"/>
    <cellStyle name="표준 20 7 3 2 3" xfId="17005"/>
    <cellStyle name="표준 20 7 3 3" xfId="6805"/>
    <cellStyle name="표준 20 7 3 3 2" xfId="12741"/>
    <cellStyle name="표준 20 7 3 3 2 2" xfId="24982"/>
    <cellStyle name="표준 20 7 3 3 3" xfId="19045"/>
    <cellStyle name="표준 20 7 3 4" xfId="12739"/>
    <cellStyle name="표준 20 7 3 4 2" xfId="24980"/>
    <cellStyle name="표준 20 7 3 5" xfId="13937"/>
    <cellStyle name="표준 20 7 4" xfId="2105"/>
    <cellStyle name="표준 20 7 4 2" xfId="4766"/>
    <cellStyle name="표준 20 7 4 2 2" xfId="12743"/>
    <cellStyle name="표준 20 7 4 2 2 2" xfId="24984"/>
    <cellStyle name="표준 20 7 4 2 3" xfId="17006"/>
    <cellStyle name="표준 20 7 4 3" xfId="6806"/>
    <cellStyle name="표준 20 7 4 3 2" xfId="12744"/>
    <cellStyle name="표준 20 7 4 3 2 2" xfId="24985"/>
    <cellStyle name="표준 20 7 4 3 3" xfId="19046"/>
    <cellStyle name="표준 20 7 4 4" xfId="12742"/>
    <cellStyle name="표준 20 7 4 4 2" xfId="24983"/>
    <cellStyle name="표준 20 7 4 5" xfId="14345"/>
    <cellStyle name="표준 20 7 5" xfId="4762"/>
    <cellStyle name="표준 20 7 5 2" xfId="12745"/>
    <cellStyle name="표준 20 7 5 2 2" xfId="24986"/>
    <cellStyle name="표준 20 7 5 3" xfId="17002"/>
    <cellStyle name="표준 20 7 6" xfId="6802"/>
    <cellStyle name="표준 20 7 6 2" xfId="12746"/>
    <cellStyle name="표준 20 7 6 2 2" xfId="24987"/>
    <cellStyle name="표준 20 7 6 3" xfId="19042"/>
    <cellStyle name="표준 20 7 7" xfId="12732"/>
    <cellStyle name="표준 20 7 7 2" xfId="24973"/>
    <cellStyle name="표준 20 7 8" xfId="13121"/>
    <cellStyle name="표준 20 8" xfId="981"/>
    <cellStyle name="표준 20 8 2" xfId="1391"/>
    <cellStyle name="표준 20 8 2 2" xfId="2615"/>
    <cellStyle name="표준 20 8 2 2 2" xfId="4769"/>
    <cellStyle name="표준 20 8 2 2 2 2" xfId="12750"/>
    <cellStyle name="표준 20 8 2 2 2 2 2" xfId="24991"/>
    <cellStyle name="표준 20 8 2 2 2 3" xfId="17009"/>
    <cellStyle name="표준 20 8 2 2 3" xfId="6809"/>
    <cellStyle name="표준 20 8 2 2 3 2" xfId="12751"/>
    <cellStyle name="표준 20 8 2 2 3 2 2" xfId="24992"/>
    <cellStyle name="표준 20 8 2 2 3 3" xfId="19049"/>
    <cellStyle name="표준 20 8 2 2 4" xfId="12749"/>
    <cellStyle name="표준 20 8 2 2 4 2" xfId="24990"/>
    <cellStyle name="표준 20 8 2 2 5" xfId="14855"/>
    <cellStyle name="표준 20 8 2 3" xfId="4768"/>
    <cellStyle name="표준 20 8 2 3 2" xfId="12752"/>
    <cellStyle name="표준 20 8 2 3 2 2" xfId="24993"/>
    <cellStyle name="표준 20 8 2 3 3" xfId="17008"/>
    <cellStyle name="표준 20 8 2 4" xfId="6808"/>
    <cellStyle name="표준 20 8 2 4 2" xfId="12753"/>
    <cellStyle name="표준 20 8 2 4 2 2" xfId="24994"/>
    <cellStyle name="표준 20 8 2 4 3" xfId="19048"/>
    <cellStyle name="표준 20 8 2 5" xfId="12748"/>
    <cellStyle name="표준 20 8 2 5 2" xfId="24989"/>
    <cellStyle name="표준 20 8 2 6" xfId="13631"/>
    <cellStyle name="표준 20 8 3" xfId="1799"/>
    <cellStyle name="표준 20 8 3 2" xfId="4770"/>
    <cellStyle name="표준 20 8 3 2 2" xfId="12755"/>
    <cellStyle name="표준 20 8 3 2 2 2" xfId="24996"/>
    <cellStyle name="표준 20 8 3 2 3" xfId="17010"/>
    <cellStyle name="표준 20 8 3 3" xfId="6810"/>
    <cellStyle name="표준 20 8 3 3 2" xfId="12756"/>
    <cellStyle name="표준 20 8 3 3 2 2" xfId="24997"/>
    <cellStyle name="표준 20 8 3 3 3" xfId="19050"/>
    <cellStyle name="표준 20 8 3 4" xfId="12754"/>
    <cellStyle name="표준 20 8 3 4 2" xfId="24995"/>
    <cellStyle name="표준 20 8 3 5" xfId="14039"/>
    <cellStyle name="표준 20 8 4" xfId="2207"/>
    <cellStyle name="표준 20 8 4 2" xfId="4771"/>
    <cellStyle name="표준 20 8 4 2 2" xfId="12758"/>
    <cellStyle name="표준 20 8 4 2 2 2" xfId="24999"/>
    <cellStyle name="표준 20 8 4 2 3" xfId="17011"/>
    <cellStyle name="표준 20 8 4 3" xfId="6811"/>
    <cellStyle name="표준 20 8 4 3 2" xfId="12759"/>
    <cellStyle name="표준 20 8 4 3 2 2" xfId="25000"/>
    <cellStyle name="표준 20 8 4 3 3" xfId="19051"/>
    <cellStyle name="표준 20 8 4 4" xfId="12757"/>
    <cellStyle name="표준 20 8 4 4 2" xfId="24998"/>
    <cellStyle name="표준 20 8 4 5" xfId="14447"/>
    <cellStyle name="표준 20 8 5" xfId="4767"/>
    <cellStyle name="표준 20 8 5 2" xfId="12760"/>
    <cellStyle name="표준 20 8 5 2 2" xfId="25001"/>
    <cellStyle name="표준 20 8 5 3" xfId="17007"/>
    <cellStyle name="표준 20 8 6" xfId="6807"/>
    <cellStyle name="표준 20 8 6 2" xfId="12761"/>
    <cellStyle name="표준 20 8 6 2 2" xfId="25002"/>
    <cellStyle name="표준 20 8 6 3" xfId="19047"/>
    <cellStyle name="표준 20 8 7" xfId="12747"/>
    <cellStyle name="표준 20 8 7 2" xfId="24988"/>
    <cellStyle name="표준 20 8 8" xfId="13223"/>
    <cellStyle name="표준 20 9" xfId="1084"/>
    <cellStyle name="표준 20 9 2" xfId="1493"/>
    <cellStyle name="표준 20 9 2 2" xfId="2717"/>
    <cellStyle name="표준 20 9 2 2 2" xfId="4774"/>
    <cellStyle name="표준 20 9 2 2 2 2" xfId="12765"/>
    <cellStyle name="표준 20 9 2 2 2 2 2" xfId="25006"/>
    <cellStyle name="표준 20 9 2 2 2 3" xfId="17014"/>
    <cellStyle name="표준 20 9 2 2 3" xfId="6814"/>
    <cellStyle name="표준 20 9 2 2 3 2" xfId="12766"/>
    <cellStyle name="표준 20 9 2 2 3 2 2" xfId="25007"/>
    <cellStyle name="표준 20 9 2 2 3 3" xfId="19054"/>
    <cellStyle name="표준 20 9 2 2 4" xfId="12764"/>
    <cellStyle name="표준 20 9 2 2 4 2" xfId="25005"/>
    <cellStyle name="표준 20 9 2 2 5" xfId="14957"/>
    <cellStyle name="표준 20 9 2 3" xfId="4773"/>
    <cellStyle name="표준 20 9 2 3 2" xfId="12767"/>
    <cellStyle name="표준 20 9 2 3 2 2" xfId="25008"/>
    <cellStyle name="표준 20 9 2 3 3" xfId="17013"/>
    <cellStyle name="표준 20 9 2 4" xfId="6813"/>
    <cellStyle name="표준 20 9 2 4 2" xfId="12768"/>
    <cellStyle name="표준 20 9 2 4 2 2" xfId="25009"/>
    <cellStyle name="표준 20 9 2 4 3" xfId="19053"/>
    <cellStyle name="표준 20 9 2 5" xfId="12763"/>
    <cellStyle name="표준 20 9 2 5 2" xfId="25004"/>
    <cellStyle name="표준 20 9 2 6" xfId="13733"/>
    <cellStyle name="표준 20 9 3" xfId="1901"/>
    <cellStyle name="표준 20 9 3 2" xfId="4775"/>
    <cellStyle name="표준 20 9 3 2 2" xfId="12770"/>
    <cellStyle name="표준 20 9 3 2 2 2" xfId="25011"/>
    <cellStyle name="표준 20 9 3 2 3" xfId="17015"/>
    <cellStyle name="표준 20 9 3 3" xfId="6815"/>
    <cellStyle name="표준 20 9 3 3 2" xfId="12771"/>
    <cellStyle name="표준 20 9 3 3 2 2" xfId="25012"/>
    <cellStyle name="표준 20 9 3 3 3" xfId="19055"/>
    <cellStyle name="표준 20 9 3 4" xfId="12769"/>
    <cellStyle name="표준 20 9 3 4 2" xfId="25010"/>
    <cellStyle name="표준 20 9 3 5" xfId="14141"/>
    <cellStyle name="표준 20 9 4" xfId="2309"/>
    <cellStyle name="표준 20 9 4 2" xfId="4776"/>
    <cellStyle name="표준 20 9 4 2 2" xfId="12773"/>
    <cellStyle name="표준 20 9 4 2 2 2" xfId="25014"/>
    <cellStyle name="표준 20 9 4 2 3" xfId="17016"/>
    <cellStyle name="표준 20 9 4 3" xfId="6816"/>
    <cellStyle name="표준 20 9 4 3 2" xfId="12774"/>
    <cellStyle name="표준 20 9 4 3 2 2" xfId="25015"/>
    <cellStyle name="표준 20 9 4 3 3" xfId="19056"/>
    <cellStyle name="표준 20 9 4 4" xfId="12772"/>
    <cellStyle name="표준 20 9 4 4 2" xfId="25013"/>
    <cellStyle name="표준 20 9 4 5" xfId="14549"/>
    <cellStyle name="표준 20 9 5" xfId="4772"/>
    <cellStyle name="표준 20 9 5 2" xfId="12775"/>
    <cellStyle name="표준 20 9 5 2 2" xfId="25016"/>
    <cellStyle name="표준 20 9 5 3" xfId="17012"/>
    <cellStyle name="표준 20 9 6" xfId="6812"/>
    <cellStyle name="표준 20 9 6 2" xfId="12776"/>
    <cellStyle name="표준 20 9 6 2 2" xfId="25017"/>
    <cellStyle name="표준 20 9 6 3" xfId="19052"/>
    <cellStyle name="표준 20 9 7" xfId="12762"/>
    <cellStyle name="표준 20 9 7 2" xfId="25003"/>
    <cellStyle name="표준 20 9 8" xfId="13325"/>
    <cellStyle name="표준 21" xfId="791"/>
    <cellStyle name="표준 22" xfId="790"/>
    <cellStyle name="표준 22 10" xfId="4777"/>
    <cellStyle name="표준 22 10 2" xfId="12778"/>
    <cellStyle name="표준 22 10 2 2" xfId="25019"/>
    <cellStyle name="표준 22 10 3" xfId="17017"/>
    <cellStyle name="표준 22 11" xfId="6817"/>
    <cellStyle name="표준 22 11 2" xfId="12779"/>
    <cellStyle name="표준 22 11 2 2" xfId="25020"/>
    <cellStyle name="표준 22 11 3" xfId="19057"/>
    <cellStyle name="표준 22 12" xfId="12777"/>
    <cellStyle name="표준 22 12 2" xfId="25018"/>
    <cellStyle name="표준 22 13" xfId="13035"/>
    <cellStyle name="표준 22 2" xfId="818"/>
    <cellStyle name="표준 22 2 10" xfId="6818"/>
    <cellStyle name="표준 22 2 10 2" xfId="12781"/>
    <cellStyle name="표준 22 2 10 2 2" xfId="25022"/>
    <cellStyle name="표준 22 2 10 3" xfId="19058"/>
    <cellStyle name="표준 22 2 11" xfId="12780"/>
    <cellStyle name="표준 22 2 11 2" xfId="25021"/>
    <cellStyle name="표준 22 2 12" xfId="13060"/>
    <cellStyle name="표준 22 2 2" xfId="868"/>
    <cellStyle name="표준 22 2 2 10" xfId="12782"/>
    <cellStyle name="표준 22 2 2 10 2" xfId="25023"/>
    <cellStyle name="표준 22 2 2 11" xfId="13110"/>
    <cellStyle name="표준 22 2 2 2" xfId="970"/>
    <cellStyle name="표준 22 2 2 2 2" xfId="1380"/>
    <cellStyle name="표준 22 2 2 2 2 2" xfId="2604"/>
    <cellStyle name="표준 22 2 2 2 2 2 2" xfId="4782"/>
    <cellStyle name="표준 22 2 2 2 2 2 2 2" xfId="12786"/>
    <cellStyle name="표준 22 2 2 2 2 2 2 2 2" xfId="25027"/>
    <cellStyle name="표준 22 2 2 2 2 2 2 3" xfId="17022"/>
    <cellStyle name="표준 22 2 2 2 2 2 3" xfId="6822"/>
    <cellStyle name="표준 22 2 2 2 2 2 3 2" xfId="12787"/>
    <cellStyle name="표준 22 2 2 2 2 2 3 2 2" xfId="25028"/>
    <cellStyle name="표준 22 2 2 2 2 2 3 3" xfId="19062"/>
    <cellStyle name="표준 22 2 2 2 2 2 4" xfId="12785"/>
    <cellStyle name="표준 22 2 2 2 2 2 4 2" xfId="25026"/>
    <cellStyle name="표준 22 2 2 2 2 2 5" xfId="14844"/>
    <cellStyle name="표준 22 2 2 2 2 3" xfId="4781"/>
    <cellStyle name="표준 22 2 2 2 2 3 2" xfId="12788"/>
    <cellStyle name="표준 22 2 2 2 2 3 2 2" xfId="25029"/>
    <cellStyle name="표준 22 2 2 2 2 3 3" xfId="17021"/>
    <cellStyle name="표준 22 2 2 2 2 4" xfId="6821"/>
    <cellStyle name="표준 22 2 2 2 2 4 2" xfId="12789"/>
    <cellStyle name="표준 22 2 2 2 2 4 2 2" xfId="25030"/>
    <cellStyle name="표준 22 2 2 2 2 4 3" xfId="19061"/>
    <cellStyle name="표준 22 2 2 2 2 5" xfId="12784"/>
    <cellStyle name="표준 22 2 2 2 2 5 2" xfId="25025"/>
    <cellStyle name="표준 22 2 2 2 2 6" xfId="13620"/>
    <cellStyle name="표준 22 2 2 2 3" xfId="1788"/>
    <cellStyle name="표준 22 2 2 2 3 2" xfId="4783"/>
    <cellStyle name="표준 22 2 2 2 3 2 2" xfId="12791"/>
    <cellStyle name="표준 22 2 2 2 3 2 2 2" xfId="25032"/>
    <cellStyle name="표준 22 2 2 2 3 2 3" xfId="17023"/>
    <cellStyle name="표준 22 2 2 2 3 3" xfId="6823"/>
    <cellStyle name="표준 22 2 2 2 3 3 2" xfId="12792"/>
    <cellStyle name="표준 22 2 2 2 3 3 2 2" xfId="25033"/>
    <cellStyle name="표준 22 2 2 2 3 3 3" xfId="19063"/>
    <cellStyle name="표준 22 2 2 2 3 4" xfId="12790"/>
    <cellStyle name="표준 22 2 2 2 3 4 2" xfId="25031"/>
    <cellStyle name="표준 22 2 2 2 3 5" xfId="14028"/>
    <cellStyle name="표준 22 2 2 2 4" xfId="2196"/>
    <cellStyle name="표준 22 2 2 2 4 2" xfId="4784"/>
    <cellStyle name="표준 22 2 2 2 4 2 2" xfId="12794"/>
    <cellStyle name="표준 22 2 2 2 4 2 2 2" xfId="25035"/>
    <cellStyle name="표준 22 2 2 2 4 2 3" xfId="17024"/>
    <cellStyle name="표준 22 2 2 2 4 3" xfId="6824"/>
    <cellStyle name="표준 22 2 2 2 4 3 2" xfId="12795"/>
    <cellStyle name="표준 22 2 2 2 4 3 2 2" xfId="25036"/>
    <cellStyle name="표준 22 2 2 2 4 3 3" xfId="19064"/>
    <cellStyle name="표준 22 2 2 2 4 4" xfId="12793"/>
    <cellStyle name="표준 22 2 2 2 4 4 2" xfId="25034"/>
    <cellStyle name="표준 22 2 2 2 4 5" xfId="14436"/>
    <cellStyle name="표준 22 2 2 2 5" xfId="4780"/>
    <cellStyle name="표준 22 2 2 2 5 2" xfId="12796"/>
    <cellStyle name="표준 22 2 2 2 5 2 2" xfId="25037"/>
    <cellStyle name="표준 22 2 2 2 5 3" xfId="17020"/>
    <cellStyle name="표준 22 2 2 2 6" xfId="6820"/>
    <cellStyle name="표준 22 2 2 2 6 2" xfId="12797"/>
    <cellStyle name="표준 22 2 2 2 6 2 2" xfId="25038"/>
    <cellStyle name="표준 22 2 2 2 6 3" xfId="19060"/>
    <cellStyle name="표준 22 2 2 2 7" xfId="12783"/>
    <cellStyle name="표준 22 2 2 2 7 2" xfId="25024"/>
    <cellStyle name="표준 22 2 2 2 8" xfId="13212"/>
    <cellStyle name="표준 22 2 2 3" xfId="1072"/>
    <cellStyle name="표준 22 2 2 3 2" xfId="1482"/>
    <cellStyle name="표준 22 2 2 3 2 2" xfId="2706"/>
    <cellStyle name="표준 22 2 2 3 2 2 2" xfId="4787"/>
    <cellStyle name="표준 22 2 2 3 2 2 2 2" xfId="12801"/>
    <cellStyle name="표준 22 2 2 3 2 2 2 2 2" xfId="25042"/>
    <cellStyle name="표준 22 2 2 3 2 2 2 3" xfId="17027"/>
    <cellStyle name="표준 22 2 2 3 2 2 3" xfId="6827"/>
    <cellStyle name="표준 22 2 2 3 2 2 3 2" xfId="12802"/>
    <cellStyle name="표준 22 2 2 3 2 2 3 2 2" xfId="25043"/>
    <cellStyle name="표준 22 2 2 3 2 2 3 3" xfId="19067"/>
    <cellStyle name="표준 22 2 2 3 2 2 4" xfId="12800"/>
    <cellStyle name="표준 22 2 2 3 2 2 4 2" xfId="25041"/>
    <cellStyle name="표준 22 2 2 3 2 2 5" xfId="14946"/>
    <cellStyle name="표준 22 2 2 3 2 3" xfId="4786"/>
    <cellStyle name="표준 22 2 2 3 2 3 2" xfId="12803"/>
    <cellStyle name="표준 22 2 2 3 2 3 2 2" xfId="25044"/>
    <cellStyle name="표준 22 2 2 3 2 3 3" xfId="17026"/>
    <cellStyle name="표준 22 2 2 3 2 4" xfId="6826"/>
    <cellStyle name="표준 22 2 2 3 2 4 2" xfId="12804"/>
    <cellStyle name="표준 22 2 2 3 2 4 2 2" xfId="25045"/>
    <cellStyle name="표준 22 2 2 3 2 4 3" xfId="19066"/>
    <cellStyle name="표준 22 2 2 3 2 5" xfId="12799"/>
    <cellStyle name="표준 22 2 2 3 2 5 2" xfId="25040"/>
    <cellStyle name="표준 22 2 2 3 2 6" xfId="13722"/>
    <cellStyle name="표준 22 2 2 3 3" xfId="1890"/>
    <cellStyle name="표준 22 2 2 3 3 2" xfId="4788"/>
    <cellStyle name="표준 22 2 2 3 3 2 2" xfId="12806"/>
    <cellStyle name="표준 22 2 2 3 3 2 2 2" xfId="25047"/>
    <cellStyle name="표준 22 2 2 3 3 2 3" xfId="17028"/>
    <cellStyle name="표준 22 2 2 3 3 3" xfId="6828"/>
    <cellStyle name="표준 22 2 2 3 3 3 2" xfId="12807"/>
    <cellStyle name="표준 22 2 2 3 3 3 2 2" xfId="25048"/>
    <cellStyle name="표준 22 2 2 3 3 3 3" xfId="19068"/>
    <cellStyle name="표준 22 2 2 3 3 4" xfId="12805"/>
    <cellStyle name="표준 22 2 2 3 3 4 2" xfId="25046"/>
    <cellStyle name="표준 22 2 2 3 3 5" xfId="14130"/>
    <cellStyle name="표준 22 2 2 3 4" xfId="2298"/>
    <cellStyle name="표준 22 2 2 3 4 2" xfId="4789"/>
    <cellStyle name="표준 22 2 2 3 4 2 2" xfId="12809"/>
    <cellStyle name="표준 22 2 2 3 4 2 2 2" xfId="25050"/>
    <cellStyle name="표준 22 2 2 3 4 2 3" xfId="17029"/>
    <cellStyle name="표준 22 2 2 3 4 3" xfId="6829"/>
    <cellStyle name="표준 22 2 2 3 4 3 2" xfId="12810"/>
    <cellStyle name="표준 22 2 2 3 4 3 2 2" xfId="25051"/>
    <cellStyle name="표준 22 2 2 3 4 3 3" xfId="19069"/>
    <cellStyle name="표준 22 2 2 3 4 4" xfId="12808"/>
    <cellStyle name="표준 22 2 2 3 4 4 2" xfId="25049"/>
    <cellStyle name="표준 22 2 2 3 4 5" xfId="14538"/>
    <cellStyle name="표준 22 2 2 3 5" xfId="4785"/>
    <cellStyle name="표준 22 2 2 3 5 2" xfId="12811"/>
    <cellStyle name="표준 22 2 2 3 5 2 2" xfId="25052"/>
    <cellStyle name="표준 22 2 2 3 5 3" xfId="17025"/>
    <cellStyle name="표준 22 2 2 3 6" xfId="6825"/>
    <cellStyle name="표준 22 2 2 3 6 2" xfId="12812"/>
    <cellStyle name="표준 22 2 2 3 6 2 2" xfId="25053"/>
    <cellStyle name="표준 22 2 2 3 6 3" xfId="19065"/>
    <cellStyle name="표준 22 2 2 3 7" xfId="12798"/>
    <cellStyle name="표준 22 2 2 3 7 2" xfId="25039"/>
    <cellStyle name="표준 22 2 2 3 8" xfId="13314"/>
    <cellStyle name="표준 22 2 2 4" xfId="1175"/>
    <cellStyle name="표준 22 2 2 4 2" xfId="1584"/>
    <cellStyle name="표준 22 2 2 4 2 2" xfId="2808"/>
    <cellStyle name="표준 22 2 2 4 2 2 2" xfId="4792"/>
    <cellStyle name="표준 22 2 2 4 2 2 2 2" xfId="12816"/>
    <cellStyle name="표준 22 2 2 4 2 2 2 2 2" xfId="25057"/>
    <cellStyle name="표준 22 2 2 4 2 2 2 3" xfId="17032"/>
    <cellStyle name="표준 22 2 2 4 2 2 3" xfId="6832"/>
    <cellStyle name="표준 22 2 2 4 2 2 3 2" xfId="12817"/>
    <cellStyle name="표준 22 2 2 4 2 2 3 2 2" xfId="25058"/>
    <cellStyle name="표준 22 2 2 4 2 2 3 3" xfId="19072"/>
    <cellStyle name="표준 22 2 2 4 2 2 4" xfId="12815"/>
    <cellStyle name="표준 22 2 2 4 2 2 4 2" xfId="25056"/>
    <cellStyle name="표준 22 2 2 4 2 2 5" xfId="15048"/>
    <cellStyle name="표준 22 2 2 4 2 3" xfId="4791"/>
    <cellStyle name="표준 22 2 2 4 2 3 2" xfId="12818"/>
    <cellStyle name="표준 22 2 2 4 2 3 2 2" xfId="25059"/>
    <cellStyle name="표준 22 2 2 4 2 3 3" xfId="17031"/>
    <cellStyle name="표준 22 2 2 4 2 4" xfId="6831"/>
    <cellStyle name="표준 22 2 2 4 2 4 2" xfId="12819"/>
    <cellStyle name="표준 22 2 2 4 2 4 2 2" xfId="25060"/>
    <cellStyle name="표준 22 2 2 4 2 4 3" xfId="19071"/>
    <cellStyle name="표준 22 2 2 4 2 5" xfId="12814"/>
    <cellStyle name="표준 22 2 2 4 2 5 2" xfId="25055"/>
    <cellStyle name="표준 22 2 2 4 2 6" xfId="13824"/>
    <cellStyle name="표준 22 2 2 4 3" xfId="1992"/>
    <cellStyle name="표준 22 2 2 4 3 2" xfId="4793"/>
    <cellStyle name="표준 22 2 2 4 3 2 2" xfId="12821"/>
    <cellStyle name="표준 22 2 2 4 3 2 2 2" xfId="25062"/>
    <cellStyle name="표준 22 2 2 4 3 2 3" xfId="17033"/>
    <cellStyle name="표준 22 2 2 4 3 3" xfId="6833"/>
    <cellStyle name="표준 22 2 2 4 3 3 2" xfId="12822"/>
    <cellStyle name="표준 22 2 2 4 3 3 2 2" xfId="25063"/>
    <cellStyle name="표준 22 2 2 4 3 3 3" xfId="19073"/>
    <cellStyle name="표준 22 2 2 4 3 4" xfId="12820"/>
    <cellStyle name="표준 22 2 2 4 3 4 2" xfId="25061"/>
    <cellStyle name="표준 22 2 2 4 3 5" xfId="14232"/>
    <cellStyle name="표준 22 2 2 4 4" xfId="2400"/>
    <cellStyle name="표준 22 2 2 4 4 2" xfId="4794"/>
    <cellStyle name="표준 22 2 2 4 4 2 2" xfId="12824"/>
    <cellStyle name="표준 22 2 2 4 4 2 2 2" xfId="25065"/>
    <cellStyle name="표준 22 2 2 4 4 2 3" xfId="17034"/>
    <cellStyle name="표준 22 2 2 4 4 3" xfId="6834"/>
    <cellStyle name="표준 22 2 2 4 4 3 2" xfId="12825"/>
    <cellStyle name="표준 22 2 2 4 4 3 2 2" xfId="25066"/>
    <cellStyle name="표준 22 2 2 4 4 3 3" xfId="19074"/>
    <cellStyle name="표준 22 2 2 4 4 4" xfId="12823"/>
    <cellStyle name="표준 22 2 2 4 4 4 2" xfId="25064"/>
    <cellStyle name="표준 22 2 2 4 4 5" xfId="14640"/>
    <cellStyle name="표준 22 2 2 4 5" xfId="4790"/>
    <cellStyle name="표준 22 2 2 4 5 2" xfId="12826"/>
    <cellStyle name="표준 22 2 2 4 5 2 2" xfId="25067"/>
    <cellStyle name="표준 22 2 2 4 5 3" xfId="17030"/>
    <cellStyle name="표준 22 2 2 4 6" xfId="6830"/>
    <cellStyle name="표준 22 2 2 4 6 2" xfId="12827"/>
    <cellStyle name="표준 22 2 2 4 6 2 2" xfId="25068"/>
    <cellStyle name="표준 22 2 2 4 6 3" xfId="19070"/>
    <cellStyle name="표준 22 2 2 4 7" xfId="12813"/>
    <cellStyle name="표준 22 2 2 4 7 2" xfId="25054"/>
    <cellStyle name="표준 22 2 2 4 8" xfId="13416"/>
    <cellStyle name="표준 22 2 2 5" xfId="1278"/>
    <cellStyle name="표준 22 2 2 5 2" xfId="2502"/>
    <cellStyle name="표준 22 2 2 5 2 2" xfId="4796"/>
    <cellStyle name="표준 22 2 2 5 2 2 2" xfId="12830"/>
    <cellStyle name="표준 22 2 2 5 2 2 2 2" xfId="25071"/>
    <cellStyle name="표준 22 2 2 5 2 2 3" xfId="17036"/>
    <cellStyle name="표준 22 2 2 5 2 3" xfId="6836"/>
    <cellStyle name="표준 22 2 2 5 2 3 2" xfId="12831"/>
    <cellStyle name="표준 22 2 2 5 2 3 2 2" xfId="25072"/>
    <cellStyle name="표준 22 2 2 5 2 3 3" xfId="19076"/>
    <cellStyle name="표준 22 2 2 5 2 4" xfId="12829"/>
    <cellStyle name="표준 22 2 2 5 2 4 2" xfId="25070"/>
    <cellStyle name="표준 22 2 2 5 2 5" xfId="14742"/>
    <cellStyle name="표준 22 2 2 5 3" xfId="4795"/>
    <cellStyle name="표준 22 2 2 5 3 2" xfId="12832"/>
    <cellStyle name="표준 22 2 2 5 3 2 2" xfId="25073"/>
    <cellStyle name="표준 22 2 2 5 3 3" xfId="17035"/>
    <cellStyle name="표준 22 2 2 5 4" xfId="6835"/>
    <cellStyle name="표준 22 2 2 5 4 2" xfId="12833"/>
    <cellStyle name="표준 22 2 2 5 4 2 2" xfId="25074"/>
    <cellStyle name="표준 22 2 2 5 4 3" xfId="19075"/>
    <cellStyle name="표준 22 2 2 5 5" xfId="12828"/>
    <cellStyle name="표준 22 2 2 5 5 2" xfId="25069"/>
    <cellStyle name="표준 22 2 2 5 6" xfId="13518"/>
    <cellStyle name="표준 22 2 2 6" xfId="1686"/>
    <cellStyle name="표준 22 2 2 6 2" xfId="4797"/>
    <cellStyle name="표준 22 2 2 6 2 2" xfId="12835"/>
    <cellStyle name="표준 22 2 2 6 2 2 2" xfId="25076"/>
    <cellStyle name="표준 22 2 2 6 2 3" xfId="17037"/>
    <cellStyle name="표준 22 2 2 6 3" xfId="6837"/>
    <cellStyle name="표준 22 2 2 6 3 2" xfId="12836"/>
    <cellStyle name="표준 22 2 2 6 3 2 2" xfId="25077"/>
    <cellStyle name="표준 22 2 2 6 3 3" xfId="19077"/>
    <cellStyle name="표준 22 2 2 6 4" xfId="12834"/>
    <cellStyle name="표준 22 2 2 6 4 2" xfId="25075"/>
    <cellStyle name="표준 22 2 2 6 5" xfId="13926"/>
    <cellStyle name="표준 22 2 2 7" xfId="2094"/>
    <cellStyle name="표준 22 2 2 7 2" xfId="4798"/>
    <cellStyle name="표준 22 2 2 7 2 2" xfId="12838"/>
    <cellStyle name="표준 22 2 2 7 2 2 2" xfId="25079"/>
    <cellStyle name="표준 22 2 2 7 2 3" xfId="17038"/>
    <cellStyle name="표준 22 2 2 7 3" xfId="6838"/>
    <cellStyle name="표준 22 2 2 7 3 2" xfId="12839"/>
    <cellStyle name="표준 22 2 2 7 3 2 2" xfId="25080"/>
    <cellStyle name="표준 22 2 2 7 3 3" xfId="19078"/>
    <cellStyle name="표준 22 2 2 7 4" xfId="12837"/>
    <cellStyle name="표준 22 2 2 7 4 2" xfId="25078"/>
    <cellStyle name="표준 22 2 2 7 5" xfId="14334"/>
    <cellStyle name="표준 22 2 2 8" xfId="4779"/>
    <cellStyle name="표준 22 2 2 8 2" xfId="12840"/>
    <cellStyle name="표준 22 2 2 8 2 2" xfId="25081"/>
    <cellStyle name="표준 22 2 2 8 3" xfId="17019"/>
    <cellStyle name="표준 22 2 2 9" xfId="6819"/>
    <cellStyle name="표준 22 2 2 9 2" xfId="12841"/>
    <cellStyle name="표준 22 2 2 9 2 2" xfId="25082"/>
    <cellStyle name="표준 22 2 2 9 3" xfId="19059"/>
    <cellStyle name="표준 22 2 3" xfId="920"/>
    <cellStyle name="표준 22 2 3 2" xfId="1330"/>
    <cellStyle name="표준 22 2 3 2 2" xfId="2554"/>
    <cellStyle name="표준 22 2 3 2 2 2" xfId="4801"/>
    <cellStyle name="표준 22 2 3 2 2 2 2" xfId="12845"/>
    <cellStyle name="표준 22 2 3 2 2 2 2 2" xfId="25086"/>
    <cellStyle name="표준 22 2 3 2 2 2 3" xfId="17041"/>
    <cellStyle name="표준 22 2 3 2 2 3" xfId="6841"/>
    <cellStyle name="표준 22 2 3 2 2 3 2" xfId="12846"/>
    <cellStyle name="표준 22 2 3 2 2 3 2 2" xfId="25087"/>
    <cellStyle name="표준 22 2 3 2 2 3 3" xfId="19081"/>
    <cellStyle name="표준 22 2 3 2 2 4" xfId="12844"/>
    <cellStyle name="표준 22 2 3 2 2 4 2" xfId="25085"/>
    <cellStyle name="표준 22 2 3 2 2 5" xfId="14794"/>
    <cellStyle name="표준 22 2 3 2 3" xfId="4800"/>
    <cellStyle name="표준 22 2 3 2 3 2" xfId="12847"/>
    <cellStyle name="표준 22 2 3 2 3 2 2" xfId="25088"/>
    <cellStyle name="표준 22 2 3 2 3 3" xfId="17040"/>
    <cellStyle name="표준 22 2 3 2 4" xfId="6840"/>
    <cellStyle name="표준 22 2 3 2 4 2" xfId="12848"/>
    <cellStyle name="표준 22 2 3 2 4 2 2" xfId="25089"/>
    <cellStyle name="표준 22 2 3 2 4 3" xfId="19080"/>
    <cellStyle name="표준 22 2 3 2 5" xfId="12843"/>
    <cellStyle name="표준 22 2 3 2 5 2" xfId="25084"/>
    <cellStyle name="표준 22 2 3 2 6" xfId="13570"/>
    <cellStyle name="표준 22 2 3 3" xfId="1738"/>
    <cellStyle name="표준 22 2 3 3 2" xfId="4802"/>
    <cellStyle name="표준 22 2 3 3 2 2" xfId="12850"/>
    <cellStyle name="표준 22 2 3 3 2 2 2" xfId="25091"/>
    <cellStyle name="표준 22 2 3 3 2 3" xfId="17042"/>
    <cellStyle name="표준 22 2 3 3 3" xfId="6842"/>
    <cellStyle name="표준 22 2 3 3 3 2" xfId="12851"/>
    <cellStyle name="표준 22 2 3 3 3 2 2" xfId="25092"/>
    <cellStyle name="표준 22 2 3 3 3 3" xfId="19082"/>
    <cellStyle name="표준 22 2 3 3 4" xfId="12849"/>
    <cellStyle name="표준 22 2 3 3 4 2" xfId="25090"/>
    <cellStyle name="표준 22 2 3 3 5" xfId="13978"/>
    <cellStyle name="표준 22 2 3 4" xfId="2146"/>
    <cellStyle name="표준 22 2 3 4 2" xfId="4803"/>
    <cellStyle name="표준 22 2 3 4 2 2" xfId="12853"/>
    <cellStyle name="표준 22 2 3 4 2 2 2" xfId="25094"/>
    <cellStyle name="표준 22 2 3 4 2 3" xfId="17043"/>
    <cellStyle name="표준 22 2 3 4 3" xfId="6843"/>
    <cellStyle name="표준 22 2 3 4 3 2" xfId="12854"/>
    <cellStyle name="표준 22 2 3 4 3 2 2" xfId="25095"/>
    <cellStyle name="표준 22 2 3 4 3 3" xfId="19083"/>
    <cellStyle name="표준 22 2 3 4 4" xfId="12852"/>
    <cellStyle name="표준 22 2 3 4 4 2" xfId="25093"/>
    <cellStyle name="표준 22 2 3 4 5" xfId="14386"/>
    <cellStyle name="표준 22 2 3 5" xfId="4799"/>
    <cellStyle name="표준 22 2 3 5 2" xfId="12855"/>
    <cellStyle name="표준 22 2 3 5 2 2" xfId="25096"/>
    <cellStyle name="표준 22 2 3 5 3" xfId="17039"/>
    <cellStyle name="표준 22 2 3 6" xfId="6839"/>
    <cellStyle name="표준 22 2 3 6 2" xfId="12856"/>
    <cellStyle name="표준 22 2 3 6 2 2" xfId="25097"/>
    <cellStyle name="표준 22 2 3 6 3" xfId="19079"/>
    <cellStyle name="표준 22 2 3 7" xfId="12842"/>
    <cellStyle name="표준 22 2 3 7 2" xfId="25083"/>
    <cellStyle name="표준 22 2 3 8" xfId="13162"/>
    <cellStyle name="표준 22 2 4" xfId="1022"/>
    <cellStyle name="표준 22 2 4 2" xfId="1432"/>
    <cellStyle name="표준 22 2 4 2 2" xfId="2656"/>
    <cellStyle name="표준 22 2 4 2 2 2" xfId="4806"/>
    <cellStyle name="표준 22 2 4 2 2 2 2" xfId="12860"/>
    <cellStyle name="표준 22 2 4 2 2 2 2 2" xfId="25101"/>
    <cellStyle name="표준 22 2 4 2 2 2 3" xfId="17046"/>
    <cellStyle name="표준 22 2 4 2 2 3" xfId="6846"/>
    <cellStyle name="표준 22 2 4 2 2 3 2" xfId="12861"/>
    <cellStyle name="표준 22 2 4 2 2 3 2 2" xfId="25102"/>
    <cellStyle name="표준 22 2 4 2 2 3 3" xfId="19086"/>
    <cellStyle name="표준 22 2 4 2 2 4" xfId="12859"/>
    <cellStyle name="표준 22 2 4 2 2 4 2" xfId="25100"/>
    <cellStyle name="표준 22 2 4 2 2 5" xfId="14896"/>
    <cellStyle name="표준 22 2 4 2 3" xfId="4805"/>
    <cellStyle name="표준 22 2 4 2 3 2" xfId="12862"/>
    <cellStyle name="표준 22 2 4 2 3 2 2" xfId="25103"/>
    <cellStyle name="표준 22 2 4 2 3 3" xfId="17045"/>
    <cellStyle name="표준 22 2 4 2 4" xfId="6845"/>
    <cellStyle name="표준 22 2 4 2 4 2" xfId="12863"/>
    <cellStyle name="표준 22 2 4 2 4 2 2" xfId="25104"/>
    <cellStyle name="표준 22 2 4 2 4 3" xfId="19085"/>
    <cellStyle name="표준 22 2 4 2 5" xfId="12858"/>
    <cellStyle name="표준 22 2 4 2 5 2" xfId="25099"/>
    <cellStyle name="표준 22 2 4 2 6" xfId="13672"/>
    <cellStyle name="표준 22 2 4 3" xfId="1840"/>
    <cellStyle name="표준 22 2 4 3 2" xfId="4807"/>
    <cellStyle name="표준 22 2 4 3 2 2" xfId="12865"/>
    <cellStyle name="표준 22 2 4 3 2 2 2" xfId="25106"/>
    <cellStyle name="표준 22 2 4 3 2 3" xfId="17047"/>
    <cellStyle name="표준 22 2 4 3 3" xfId="6847"/>
    <cellStyle name="표준 22 2 4 3 3 2" xfId="12866"/>
    <cellStyle name="표준 22 2 4 3 3 2 2" xfId="25107"/>
    <cellStyle name="표준 22 2 4 3 3 3" xfId="19087"/>
    <cellStyle name="표준 22 2 4 3 4" xfId="12864"/>
    <cellStyle name="표준 22 2 4 3 4 2" xfId="25105"/>
    <cellStyle name="표준 22 2 4 3 5" xfId="14080"/>
    <cellStyle name="표준 22 2 4 4" xfId="2248"/>
    <cellStyle name="표준 22 2 4 4 2" xfId="4808"/>
    <cellStyle name="표준 22 2 4 4 2 2" xfId="12868"/>
    <cellStyle name="표준 22 2 4 4 2 2 2" xfId="25109"/>
    <cellStyle name="표준 22 2 4 4 2 3" xfId="17048"/>
    <cellStyle name="표준 22 2 4 4 3" xfId="6848"/>
    <cellStyle name="표준 22 2 4 4 3 2" xfId="12869"/>
    <cellStyle name="표준 22 2 4 4 3 2 2" xfId="25110"/>
    <cellStyle name="표준 22 2 4 4 3 3" xfId="19088"/>
    <cellStyle name="표준 22 2 4 4 4" xfId="12867"/>
    <cellStyle name="표준 22 2 4 4 4 2" xfId="25108"/>
    <cellStyle name="표준 22 2 4 4 5" xfId="14488"/>
    <cellStyle name="표준 22 2 4 5" xfId="4804"/>
    <cellStyle name="표준 22 2 4 5 2" xfId="12870"/>
    <cellStyle name="표준 22 2 4 5 2 2" xfId="25111"/>
    <cellStyle name="표준 22 2 4 5 3" xfId="17044"/>
    <cellStyle name="표준 22 2 4 6" xfId="6844"/>
    <cellStyle name="표준 22 2 4 6 2" xfId="12871"/>
    <cellStyle name="표준 22 2 4 6 2 2" xfId="25112"/>
    <cellStyle name="표준 22 2 4 6 3" xfId="19084"/>
    <cellStyle name="표준 22 2 4 7" xfId="12857"/>
    <cellStyle name="표준 22 2 4 7 2" xfId="25098"/>
    <cellStyle name="표준 22 2 4 8" xfId="13264"/>
    <cellStyle name="표준 22 2 5" xfId="1125"/>
    <cellStyle name="표준 22 2 5 2" xfId="1534"/>
    <cellStyle name="표준 22 2 5 2 2" xfId="2758"/>
    <cellStyle name="표준 22 2 5 2 2 2" xfId="4811"/>
    <cellStyle name="표준 22 2 5 2 2 2 2" xfId="12875"/>
    <cellStyle name="표준 22 2 5 2 2 2 2 2" xfId="25116"/>
    <cellStyle name="표준 22 2 5 2 2 2 3" xfId="17051"/>
    <cellStyle name="표준 22 2 5 2 2 3" xfId="6851"/>
    <cellStyle name="표준 22 2 5 2 2 3 2" xfId="12876"/>
    <cellStyle name="표준 22 2 5 2 2 3 2 2" xfId="25117"/>
    <cellStyle name="표준 22 2 5 2 2 3 3" xfId="19091"/>
    <cellStyle name="표준 22 2 5 2 2 4" xfId="12874"/>
    <cellStyle name="표준 22 2 5 2 2 4 2" xfId="25115"/>
    <cellStyle name="표준 22 2 5 2 2 5" xfId="14998"/>
    <cellStyle name="표준 22 2 5 2 3" xfId="4810"/>
    <cellStyle name="표준 22 2 5 2 3 2" xfId="12877"/>
    <cellStyle name="표준 22 2 5 2 3 2 2" xfId="25118"/>
    <cellStyle name="표준 22 2 5 2 3 3" xfId="17050"/>
    <cellStyle name="표준 22 2 5 2 4" xfId="6850"/>
    <cellStyle name="표준 22 2 5 2 4 2" xfId="12878"/>
    <cellStyle name="표준 22 2 5 2 4 2 2" xfId="25119"/>
    <cellStyle name="표준 22 2 5 2 4 3" xfId="19090"/>
    <cellStyle name="표준 22 2 5 2 5" xfId="12873"/>
    <cellStyle name="표준 22 2 5 2 5 2" xfId="25114"/>
    <cellStyle name="표준 22 2 5 2 6" xfId="13774"/>
    <cellStyle name="표준 22 2 5 3" xfId="1942"/>
    <cellStyle name="표준 22 2 5 3 2" xfId="4812"/>
    <cellStyle name="표준 22 2 5 3 2 2" xfId="12880"/>
    <cellStyle name="표준 22 2 5 3 2 2 2" xfId="25121"/>
    <cellStyle name="표준 22 2 5 3 2 3" xfId="17052"/>
    <cellStyle name="표준 22 2 5 3 3" xfId="6852"/>
    <cellStyle name="표준 22 2 5 3 3 2" xfId="12881"/>
    <cellStyle name="표준 22 2 5 3 3 2 2" xfId="25122"/>
    <cellStyle name="표준 22 2 5 3 3 3" xfId="19092"/>
    <cellStyle name="표준 22 2 5 3 4" xfId="12879"/>
    <cellStyle name="표준 22 2 5 3 4 2" xfId="25120"/>
    <cellStyle name="표준 22 2 5 3 5" xfId="14182"/>
    <cellStyle name="표준 22 2 5 4" xfId="2350"/>
    <cellStyle name="표준 22 2 5 4 2" xfId="4813"/>
    <cellStyle name="표준 22 2 5 4 2 2" xfId="12883"/>
    <cellStyle name="표준 22 2 5 4 2 2 2" xfId="25124"/>
    <cellStyle name="표준 22 2 5 4 2 3" xfId="17053"/>
    <cellStyle name="표준 22 2 5 4 3" xfId="6853"/>
    <cellStyle name="표준 22 2 5 4 3 2" xfId="12884"/>
    <cellStyle name="표준 22 2 5 4 3 2 2" xfId="25125"/>
    <cellStyle name="표준 22 2 5 4 3 3" xfId="19093"/>
    <cellStyle name="표준 22 2 5 4 4" xfId="12882"/>
    <cellStyle name="표준 22 2 5 4 4 2" xfId="25123"/>
    <cellStyle name="표준 22 2 5 4 5" xfId="14590"/>
    <cellStyle name="표준 22 2 5 5" xfId="4809"/>
    <cellStyle name="표준 22 2 5 5 2" xfId="12885"/>
    <cellStyle name="표준 22 2 5 5 2 2" xfId="25126"/>
    <cellStyle name="표준 22 2 5 5 3" xfId="17049"/>
    <cellStyle name="표준 22 2 5 6" xfId="6849"/>
    <cellStyle name="표준 22 2 5 6 2" xfId="12886"/>
    <cellStyle name="표준 22 2 5 6 2 2" xfId="25127"/>
    <cellStyle name="표준 22 2 5 6 3" xfId="19089"/>
    <cellStyle name="표준 22 2 5 7" xfId="12872"/>
    <cellStyle name="표준 22 2 5 7 2" xfId="25113"/>
    <cellStyle name="표준 22 2 5 8" xfId="13366"/>
    <cellStyle name="표준 22 2 6" xfId="1228"/>
    <cellStyle name="표준 22 2 6 2" xfId="2452"/>
    <cellStyle name="표준 22 2 6 2 2" xfId="4815"/>
    <cellStyle name="표준 22 2 6 2 2 2" xfId="12889"/>
    <cellStyle name="표준 22 2 6 2 2 2 2" xfId="25130"/>
    <cellStyle name="표준 22 2 6 2 2 3" xfId="17055"/>
    <cellStyle name="표준 22 2 6 2 3" xfId="6855"/>
    <cellStyle name="표준 22 2 6 2 3 2" xfId="12890"/>
    <cellStyle name="표준 22 2 6 2 3 2 2" xfId="25131"/>
    <cellStyle name="표준 22 2 6 2 3 3" xfId="19095"/>
    <cellStyle name="표준 22 2 6 2 4" xfId="12888"/>
    <cellStyle name="표준 22 2 6 2 4 2" xfId="25129"/>
    <cellStyle name="표준 22 2 6 2 5" xfId="14692"/>
    <cellStyle name="표준 22 2 6 3" xfId="4814"/>
    <cellStyle name="표준 22 2 6 3 2" xfId="12891"/>
    <cellStyle name="표준 22 2 6 3 2 2" xfId="25132"/>
    <cellStyle name="표준 22 2 6 3 3" xfId="17054"/>
    <cellStyle name="표준 22 2 6 4" xfId="6854"/>
    <cellStyle name="표준 22 2 6 4 2" xfId="12892"/>
    <cellStyle name="표준 22 2 6 4 2 2" xfId="25133"/>
    <cellStyle name="표준 22 2 6 4 3" xfId="19094"/>
    <cellStyle name="표준 22 2 6 5" xfId="12887"/>
    <cellStyle name="표준 22 2 6 5 2" xfId="25128"/>
    <cellStyle name="표준 22 2 6 6" xfId="13468"/>
    <cellStyle name="표준 22 2 7" xfId="1636"/>
    <cellStyle name="표준 22 2 7 2" xfId="4816"/>
    <cellStyle name="표준 22 2 7 2 2" xfId="12894"/>
    <cellStyle name="표준 22 2 7 2 2 2" xfId="25135"/>
    <cellStyle name="표준 22 2 7 2 3" xfId="17056"/>
    <cellStyle name="표준 22 2 7 3" xfId="6856"/>
    <cellStyle name="표준 22 2 7 3 2" xfId="12895"/>
    <cellStyle name="표준 22 2 7 3 2 2" xfId="25136"/>
    <cellStyle name="표준 22 2 7 3 3" xfId="19096"/>
    <cellStyle name="표준 22 2 7 4" xfId="12893"/>
    <cellStyle name="표준 22 2 7 4 2" xfId="25134"/>
    <cellStyle name="표준 22 2 7 5" xfId="13876"/>
    <cellStyle name="표준 22 2 8" xfId="2044"/>
    <cellStyle name="표준 22 2 8 2" xfId="4817"/>
    <cellStyle name="표준 22 2 8 2 2" xfId="12897"/>
    <cellStyle name="표준 22 2 8 2 2 2" xfId="25138"/>
    <cellStyle name="표준 22 2 8 2 3" xfId="17057"/>
    <cellStyle name="표준 22 2 8 3" xfId="6857"/>
    <cellStyle name="표준 22 2 8 3 2" xfId="12898"/>
    <cellStyle name="표준 22 2 8 3 2 2" xfId="25139"/>
    <cellStyle name="표준 22 2 8 3 3" xfId="19097"/>
    <cellStyle name="표준 22 2 8 4" xfId="12896"/>
    <cellStyle name="표준 22 2 8 4 2" xfId="25137"/>
    <cellStyle name="표준 22 2 8 5" xfId="14284"/>
    <cellStyle name="표준 22 2 9" xfId="4778"/>
    <cellStyle name="표준 22 2 9 2" xfId="12899"/>
    <cellStyle name="표준 22 2 9 2 2" xfId="25140"/>
    <cellStyle name="표준 22 2 9 3" xfId="17018"/>
    <cellStyle name="표준 22 3" xfId="843"/>
    <cellStyle name="표준 22 3 10" xfId="12900"/>
    <cellStyle name="표준 22 3 10 2" xfId="25141"/>
    <cellStyle name="표준 22 3 11" xfId="13085"/>
    <cellStyle name="표준 22 3 2" xfId="945"/>
    <cellStyle name="표준 22 3 2 2" xfId="1355"/>
    <cellStyle name="표준 22 3 2 2 2" xfId="2579"/>
    <cellStyle name="표준 22 3 2 2 2 2" xfId="4821"/>
    <cellStyle name="표준 22 3 2 2 2 2 2" xfId="12904"/>
    <cellStyle name="표준 22 3 2 2 2 2 2 2" xfId="25145"/>
    <cellStyle name="표준 22 3 2 2 2 2 3" xfId="17061"/>
    <cellStyle name="표준 22 3 2 2 2 3" xfId="6861"/>
    <cellStyle name="표준 22 3 2 2 2 3 2" xfId="12905"/>
    <cellStyle name="표준 22 3 2 2 2 3 2 2" xfId="25146"/>
    <cellStyle name="표준 22 3 2 2 2 3 3" xfId="19101"/>
    <cellStyle name="표준 22 3 2 2 2 4" xfId="12903"/>
    <cellStyle name="표준 22 3 2 2 2 4 2" xfId="25144"/>
    <cellStyle name="표준 22 3 2 2 2 5" xfId="14819"/>
    <cellStyle name="표준 22 3 2 2 3" xfId="4820"/>
    <cellStyle name="표준 22 3 2 2 3 2" xfId="12906"/>
    <cellStyle name="표준 22 3 2 2 3 2 2" xfId="25147"/>
    <cellStyle name="표준 22 3 2 2 3 3" xfId="17060"/>
    <cellStyle name="표준 22 3 2 2 4" xfId="6860"/>
    <cellStyle name="표준 22 3 2 2 4 2" xfId="12907"/>
    <cellStyle name="표준 22 3 2 2 4 2 2" xfId="25148"/>
    <cellStyle name="표준 22 3 2 2 4 3" xfId="19100"/>
    <cellStyle name="표준 22 3 2 2 5" xfId="12902"/>
    <cellStyle name="표준 22 3 2 2 5 2" xfId="25143"/>
    <cellStyle name="표준 22 3 2 2 6" xfId="13595"/>
    <cellStyle name="표준 22 3 2 3" xfId="1763"/>
    <cellStyle name="표준 22 3 2 3 2" xfId="4822"/>
    <cellStyle name="표준 22 3 2 3 2 2" xfId="12909"/>
    <cellStyle name="표준 22 3 2 3 2 2 2" xfId="25150"/>
    <cellStyle name="표준 22 3 2 3 2 3" xfId="17062"/>
    <cellStyle name="표준 22 3 2 3 3" xfId="6862"/>
    <cellStyle name="표준 22 3 2 3 3 2" xfId="12910"/>
    <cellStyle name="표준 22 3 2 3 3 2 2" xfId="25151"/>
    <cellStyle name="표준 22 3 2 3 3 3" xfId="19102"/>
    <cellStyle name="표준 22 3 2 3 4" xfId="12908"/>
    <cellStyle name="표준 22 3 2 3 4 2" xfId="25149"/>
    <cellStyle name="표준 22 3 2 3 5" xfId="14003"/>
    <cellStyle name="표준 22 3 2 4" xfId="2171"/>
    <cellStyle name="표준 22 3 2 4 2" xfId="4823"/>
    <cellStyle name="표준 22 3 2 4 2 2" xfId="12912"/>
    <cellStyle name="표준 22 3 2 4 2 2 2" xfId="25153"/>
    <cellStyle name="표준 22 3 2 4 2 3" xfId="17063"/>
    <cellStyle name="표준 22 3 2 4 3" xfId="6863"/>
    <cellStyle name="표준 22 3 2 4 3 2" xfId="12913"/>
    <cellStyle name="표준 22 3 2 4 3 2 2" xfId="25154"/>
    <cellStyle name="표준 22 3 2 4 3 3" xfId="19103"/>
    <cellStyle name="표준 22 3 2 4 4" xfId="12911"/>
    <cellStyle name="표준 22 3 2 4 4 2" xfId="25152"/>
    <cellStyle name="표준 22 3 2 4 5" xfId="14411"/>
    <cellStyle name="표준 22 3 2 5" xfId="4819"/>
    <cellStyle name="표준 22 3 2 5 2" xfId="12914"/>
    <cellStyle name="표준 22 3 2 5 2 2" xfId="25155"/>
    <cellStyle name="표준 22 3 2 5 3" xfId="17059"/>
    <cellStyle name="표준 22 3 2 6" xfId="6859"/>
    <cellStyle name="표준 22 3 2 6 2" xfId="12915"/>
    <cellStyle name="표준 22 3 2 6 2 2" xfId="25156"/>
    <cellStyle name="표준 22 3 2 6 3" xfId="19099"/>
    <cellStyle name="표준 22 3 2 7" xfId="12901"/>
    <cellStyle name="표준 22 3 2 7 2" xfId="25142"/>
    <cellStyle name="표준 22 3 2 8" xfId="13187"/>
    <cellStyle name="표준 22 3 3" xfId="1047"/>
    <cellStyle name="표준 22 3 3 2" xfId="1457"/>
    <cellStyle name="표준 22 3 3 2 2" xfId="2681"/>
    <cellStyle name="표준 22 3 3 2 2 2" xfId="4826"/>
    <cellStyle name="표준 22 3 3 2 2 2 2" xfId="12919"/>
    <cellStyle name="표준 22 3 3 2 2 2 2 2" xfId="25160"/>
    <cellStyle name="표준 22 3 3 2 2 2 3" xfId="17066"/>
    <cellStyle name="표준 22 3 3 2 2 3" xfId="6866"/>
    <cellStyle name="표준 22 3 3 2 2 3 2" xfId="12920"/>
    <cellStyle name="표준 22 3 3 2 2 3 2 2" xfId="25161"/>
    <cellStyle name="표준 22 3 3 2 2 3 3" xfId="19106"/>
    <cellStyle name="표준 22 3 3 2 2 4" xfId="12918"/>
    <cellStyle name="표준 22 3 3 2 2 4 2" xfId="25159"/>
    <cellStyle name="표준 22 3 3 2 2 5" xfId="14921"/>
    <cellStyle name="표준 22 3 3 2 3" xfId="4825"/>
    <cellStyle name="표준 22 3 3 2 3 2" xfId="12921"/>
    <cellStyle name="표준 22 3 3 2 3 2 2" xfId="25162"/>
    <cellStyle name="표준 22 3 3 2 3 3" xfId="17065"/>
    <cellStyle name="표준 22 3 3 2 4" xfId="6865"/>
    <cellStyle name="표준 22 3 3 2 4 2" xfId="12922"/>
    <cellStyle name="표준 22 3 3 2 4 2 2" xfId="25163"/>
    <cellStyle name="표준 22 3 3 2 4 3" xfId="19105"/>
    <cellStyle name="표준 22 3 3 2 5" xfId="12917"/>
    <cellStyle name="표준 22 3 3 2 5 2" xfId="25158"/>
    <cellStyle name="표준 22 3 3 2 6" xfId="13697"/>
    <cellStyle name="표준 22 3 3 3" xfId="1865"/>
    <cellStyle name="표준 22 3 3 3 2" xfId="4827"/>
    <cellStyle name="표준 22 3 3 3 2 2" xfId="12924"/>
    <cellStyle name="표준 22 3 3 3 2 2 2" xfId="25165"/>
    <cellStyle name="표준 22 3 3 3 2 3" xfId="17067"/>
    <cellStyle name="표준 22 3 3 3 3" xfId="6867"/>
    <cellStyle name="표준 22 3 3 3 3 2" xfId="12925"/>
    <cellStyle name="표준 22 3 3 3 3 2 2" xfId="25166"/>
    <cellStyle name="표준 22 3 3 3 3 3" xfId="19107"/>
    <cellStyle name="표준 22 3 3 3 4" xfId="12923"/>
    <cellStyle name="표준 22 3 3 3 4 2" xfId="25164"/>
    <cellStyle name="표준 22 3 3 3 5" xfId="14105"/>
    <cellStyle name="표준 22 3 3 4" xfId="2273"/>
    <cellStyle name="표준 22 3 3 4 2" xfId="4828"/>
    <cellStyle name="표준 22 3 3 4 2 2" xfId="12927"/>
    <cellStyle name="표준 22 3 3 4 2 2 2" xfId="25168"/>
    <cellStyle name="표준 22 3 3 4 2 3" xfId="17068"/>
    <cellStyle name="표준 22 3 3 4 3" xfId="6868"/>
    <cellStyle name="표준 22 3 3 4 3 2" xfId="12928"/>
    <cellStyle name="표준 22 3 3 4 3 2 2" xfId="25169"/>
    <cellStyle name="표준 22 3 3 4 3 3" xfId="19108"/>
    <cellStyle name="표준 22 3 3 4 4" xfId="12926"/>
    <cellStyle name="표준 22 3 3 4 4 2" xfId="25167"/>
    <cellStyle name="표준 22 3 3 4 5" xfId="14513"/>
    <cellStyle name="표준 22 3 3 5" xfId="4824"/>
    <cellStyle name="표준 22 3 3 5 2" xfId="12929"/>
    <cellStyle name="표준 22 3 3 5 2 2" xfId="25170"/>
    <cellStyle name="표준 22 3 3 5 3" xfId="17064"/>
    <cellStyle name="표준 22 3 3 6" xfId="6864"/>
    <cellStyle name="표준 22 3 3 6 2" xfId="12930"/>
    <cellStyle name="표준 22 3 3 6 2 2" xfId="25171"/>
    <cellStyle name="표준 22 3 3 6 3" xfId="19104"/>
    <cellStyle name="표준 22 3 3 7" xfId="12916"/>
    <cellStyle name="표준 22 3 3 7 2" xfId="25157"/>
    <cellStyle name="표준 22 3 3 8" xfId="13289"/>
    <cellStyle name="표준 22 3 4" xfId="1150"/>
    <cellStyle name="표준 22 3 4 2" xfId="1559"/>
    <cellStyle name="표준 22 3 4 2 2" xfId="2783"/>
    <cellStyle name="표준 22 3 4 2 2 2" xfId="4831"/>
    <cellStyle name="표준 22 3 4 2 2 2 2" xfId="12934"/>
    <cellStyle name="표준 22 3 4 2 2 2 2 2" xfId="25175"/>
    <cellStyle name="표준 22 3 4 2 2 2 3" xfId="17071"/>
    <cellStyle name="표준 22 3 4 2 2 3" xfId="6871"/>
    <cellStyle name="표준 22 3 4 2 2 3 2" xfId="12935"/>
    <cellStyle name="표준 22 3 4 2 2 3 2 2" xfId="25176"/>
    <cellStyle name="표준 22 3 4 2 2 3 3" xfId="19111"/>
    <cellStyle name="표준 22 3 4 2 2 4" xfId="12933"/>
    <cellStyle name="표준 22 3 4 2 2 4 2" xfId="25174"/>
    <cellStyle name="표준 22 3 4 2 2 5" xfId="15023"/>
    <cellStyle name="표준 22 3 4 2 3" xfId="4830"/>
    <cellStyle name="표준 22 3 4 2 3 2" xfId="12936"/>
    <cellStyle name="표준 22 3 4 2 3 2 2" xfId="25177"/>
    <cellStyle name="표준 22 3 4 2 3 3" xfId="17070"/>
    <cellStyle name="표준 22 3 4 2 4" xfId="6870"/>
    <cellStyle name="표준 22 3 4 2 4 2" xfId="12937"/>
    <cellStyle name="표준 22 3 4 2 4 2 2" xfId="25178"/>
    <cellStyle name="표준 22 3 4 2 4 3" xfId="19110"/>
    <cellStyle name="표준 22 3 4 2 5" xfId="12932"/>
    <cellStyle name="표준 22 3 4 2 5 2" xfId="25173"/>
    <cellStyle name="표준 22 3 4 2 6" xfId="13799"/>
    <cellStyle name="표준 22 3 4 3" xfId="1967"/>
    <cellStyle name="표준 22 3 4 3 2" xfId="4832"/>
    <cellStyle name="표준 22 3 4 3 2 2" xfId="12939"/>
    <cellStyle name="표준 22 3 4 3 2 2 2" xfId="25180"/>
    <cellStyle name="표준 22 3 4 3 2 3" xfId="17072"/>
    <cellStyle name="표준 22 3 4 3 3" xfId="6872"/>
    <cellStyle name="표준 22 3 4 3 3 2" xfId="12940"/>
    <cellStyle name="표준 22 3 4 3 3 2 2" xfId="25181"/>
    <cellStyle name="표준 22 3 4 3 3 3" xfId="19112"/>
    <cellStyle name="표준 22 3 4 3 4" xfId="12938"/>
    <cellStyle name="표준 22 3 4 3 4 2" xfId="25179"/>
    <cellStyle name="표준 22 3 4 3 5" xfId="14207"/>
    <cellStyle name="표준 22 3 4 4" xfId="2375"/>
    <cellStyle name="표준 22 3 4 4 2" xfId="4833"/>
    <cellStyle name="표준 22 3 4 4 2 2" xfId="12942"/>
    <cellStyle name="표준 22 3 4 4 2 2 2" xfId="25183"/>
    <cellStyle name="표준 22 3 4 4 2 3" xfId="17073"/>
    <cellStyle name="표준 22 3 4 4 3" xfId="6873"/>
    <cellStyle name="표준 22 3 4 4 3 2" xfId="12943"/>
    <cellStyle name="표준 22 3 4 4 3 2 2" xfId="25184"/>
    <cellStyle name="표준 22 3 4 4 3 3" xfId="19113"/>
    <cellStyle name="표준 22 3 4 4 4" xfId="12941"/>
    <cellStyle name="표준 22 3 4 4 4 2" xfId="25182"/>
    <cellStyle name="표준 22 3 4 4 5" xfId="14615"/>
    <cellStyle name="표준 22 3 4 5" xfId="4829"/>
    <cellStyle name="표준 22 3 4 5 2" xfId="12944"/>
    <cellStyle name="표준 22 3 4 5 2 2" xfId="25185"/>
    <cellStyle name="표준 22 3 4 5 3" xfId="17069"/>
    <cellStyle name="표준 22 3 4 6" xfId="6869"/>
    <cellStyle name="표준 22 3 4 6 2" xfId="12945"/>
    <cellStyle name="표준 22 3 4 6 2 2" xfId="25186"/>
    <cellStyle name="표준 22 3 4 6 3" xfId="19109"/>
    <cellStyle name="표준 22 3 4 7" xfId="12931"/>
    <cellStyle name="표준 22 3 4 7 2" xfId="25172"/>
    <cellStyle name="표준 22 3 4 8" xfId="13391"/>
    <cellStyle name="표준 22 3 5" xfId="1253"/>
    <cellStyle name="표준 22 3 5 2" xfId="2477"/>
    <cellStyle name="표준 22 3 5 2 2" xfId="4835"/>
    <cellStyle name="표준 22 3 5 2 2 2" xfId="12948"/>
    <cellStyle name="표준 22 3 5 2 2 2 2" xfId="25189"/>
    <cellStyle name="표준 22 3 5 2 2 3" xfId="17075"/>
    <cellStyle name="표준 22 3 5 2 3" xfId="6875"/>
    <cellStyle name="표준 22 3 5 2 3 2" xfId="12949"/>
    <cellStyle name="표준 22 3 5 2 3 2 2" xfId="25190"/>
    <cellStyle name="표준 22 3 5 2 3 3" xfId="19115"/>
    <cellStyle name="표준 22 3 5 2 4" xfId="12947"/>
    <cellStyle name="표준 22 3 5 2 4 2" xfId="25188"/>
    <cellStyle name="표준 22 3 5 2 5" xfId="14717"/>
    <cellStyle name="표준 22 3 5 3" xfId="4834"/>
    <cellStyle name="표준 22 3 5 3 2" xfId="12950"/>
    <cellStyle name="표준 22 3 5 3 2 2" xfId="25191"/>
    <cellStyle name="표준 22 3 5 3 3" xfId="17074"/>
    <cellStyle name="표준 22 3 5 4" xfId="6874"/>
    <cellStyle name="표준 22 3 5 4 2" xfId="12951"/>
    <cellStyle name="표준 22 3 5 4 2 2" xfId="25192"/>
    <cellStyle name="표준 22 3 5 4 3" xfId="19114"/>
    <cellStyle name="표준 22 3 5 5" xfId="12946"/>
    <cellStyle name="표준 22 3 5 5 2" xfId="25187"/>
    <cellStyle name="표준 22 3 5 6" xfId="13493"/>
    <cellStyle name="표준 22 3 6" xfId="1661"/>
    <cellStyle name="표준 22 3 6 2" xfId="4836"/>
    <cellStyle name="표준 22 3 6 2 2" xfId="12953"/>
    <cellStyle name="표준 22 3 6 2 2 2" xfId="25194"/>
    <cellStyle name="표준 22 3 6 2 3" xfId="17076"/>
    <cellStyle name="표준 22 3 6 3" xfId="6876"/>
    <cellStyle name="표준 22 3 6 3 2" xfId="12954"/>
    <cellStyle name="표준 22 3 6 3 2 2" xfId="25195"/>
    <cellStyle name="표준 22 3 6 3 3" xfId="19116"/>
    <cellStyle name="표준 22 3 6 4" xfId="12952"/>
    <cellStyle name="표준 22 3 6 4 2" xfId="25193"/>
    <cellStyle name="표준 22 3 6 5" xfId="13901"/>
    <cellStyle name="표준 22 3 7" xfId="2069"/>
    <cellStyle name="표준 22 3 7 2" xfId="4837"/>
    <cellStyle name="표준 22 3 7 2 2" xfId="12956"/>
    <cellStyle name="표준 22 3 7 2 2 2" xfId="25197"/>
    <cellStyle name="표준 22 3 7 2 3" xfId="17077"/>
    <cellStyle name="표준 22 3 7 3" xfId="6877"/>
    <cellStyle name="표준 22 3 7 3 2" xfId="12957"/>
    <cellStyle name="표준 22 3 7 3 2 2" xfId="25198"/>
    <cellStyle name="표준 22 3 7 3 3" xfId="19117"/>
    <cellStyle name="표준 22 3 7 4" xfId="12955"/>
    <cellStyle name="표준 22 3 7 4 2" xfId="25196"/>
    <cellStyle name="표준 22 3 7 5" xfId="14309"/>
    <cellStyle name="표준 22 3 8" xfId="4818"/>
    <cellStyle name="표준 22 3 8 2" xfId="12958"/>
    <cellStyle name="표준 22 3 8 2 2" xfId="25199"/>
    <cellStyle name="표준 22 3 8 3" xfId="17058"/>
    <cellStyle name="표준 22 3 9" xfId="6858"/>
    <cellStyle name="표준 22 3 9 2" xfId="12959"/>
    <cellStyle name="표준 22 3 9 2 2" xfId="25200"/>
    <cellStyle name="표준 22 3 9 3" xfId="19098"/>
    <cellStyle name="표준 22 4" xfId="895"/>
    <cellStyle name="표준 22 4 2" xfId="1305"/>
    <cellStyle name="표준 22 4 2 2" xfId="2529"/>
    <cellStyle name="표준 22 4 2 2 2" xfId="4840"/>
    <cellStyle name="표준 22 4 2 2 2 2" xfId="12963"/>
    <cellStyle name="표준 22 4 2 2 2 2 2" xfId="25204"/>
    <cellStyle name="표준 22 4 2 2 2 3" xfId="17080"/>
    <cellStyle name="표준 22 4 2 2 3" xfId="6880"/>
    <cellStyle name="표준 22 4 2 2 3 2" xfId="12964"/>
    <cellStyle name="표준 22 4 2 2 3 2 2" xfId="25205"/>
    <cellStyle name="표준 22 4 2 2 3 3" xfId="19120"/>
    <cellStyle name="표준 22 4 2 2 4" xfId="12962"/>
    <cellStyle name="표준 22 4 2 2 4 2" xfId="25203"/>
    <cellStyle name="표준 22 4 2 2 5" xfId="14769"/>
    <cellStyle name="표준 22 4 2 3" xfId="4839"/>
    <cellStyle name="표준 22 4 2 3 2" xfId="12965"/>
    <cellStyle name="표준 22 4 2 3 2 2" xfId="25206"/>
    <cellStyle name="표준 22 4 2 3 3" xfId="17079"/>
    <cellStyle name="표준 22 4 2 4" xfId="6879"/>
    <cellStyle name="표준 22 4 2 4 2" xfId="12966"/>
    <cellStyle name="표준 22 4 2 4 2 2" xfId="25207"/>
    <cellStyle name="표준 22 4 2 4 3" xfId="19119"/>
    <cellStyle name="표준 22 4 2 5" xfId="12961"/>
    <cellStyle name="표준 22 4 2 5 2" xfId="25202"/>
    <cellStyle name="표준 22 4 2 6" xfId="13545"/>
    <cellStyle name="표준 22 4 3" xfId="1713"/>
    <cellStyle name="표준 22 4 3 2" xfId="4841"/>
    <cellStyle name="표준 22 4 3 2 2" xfId="12968"/>
    <cellStyle name="표준 22 4 3 2 2 2" xfId="25209"/>
    <cellStyle name="표준 22 4 3 2 3" xfId="17081"/>
    <cellStyle name="표준 22 4 3 3" xfId="6881"/>
    <cellStyle name="표준 22 4 3 3 2" xfId="12969"/>
    <cellStyle name="표준 22 4 3 3 2 2" xfId="25210"/>
    <cellStyle name="표준 22 4 3 3 3" xfId="19121"/>
    <cellStyle name="표준 22 4 3 4" xfId="12967"/>
    <cellStyle name="표준 22 4 3 4 2" xfId="25208"/>
    <cellStyle name="표준 22 4 3 5" xfId="13953"/>
    <cellStyle name="표준 22 4 4" xfId="2121"/>
    <cellStyle name="표준 22 4 4 2" xfId="4842"/>
    <cellStyle name="표준 22 4 4 2 2" xfId="12971"/>
    <cellStyle name="표준 22 4 4 2 2 2" xfId="25212"/>
    <cellStyle name="표준 22 4 4 2 3" xfId="17082"/>
    <cellStyle name="표준 22 4 4 3" xfId="6882"/>
    <cellStyle name="표준 22 4 4 3 2" xfId="12972"/>
    <cellStyle name="표준 22 4 4 3 2 2" xfId="25213"/>
    <cellStyle name="표준 22 4 4 3 3" xfId="19122"/>
    <cellStyle name="표준 22 4 4 4" xfId="12970"/>
    <cellStyle name="표준 22 4 4 4 2" xfId="25211"/>
    <cellStyle name="표준 22 4 4 5" xfId="14361"/>
    <cellStyle name="표준 22 4 5" xfId="4838"/>
    <cellStyle name="표준 22 4 5 2" xfId="12973"/>
    <cellStyle name="표준 22 4 5 2 2" xfId="25214"/>
    <cellStyle name="표준 22 4 5 3" xfId="17078"/>
    <cellStyle name="표준 22 4 6" xfId="6878"/>
    <cellStyle name="표준 22 4 6 2" xfId="12974"/>
    <cellStyle name="표준 22 4 6 2 2" xfId="25215"/>
    <cellStyle name="표준 22 4 6 3" xfId="19118"/>
    <cellStyle name="표준 22 4 7" xfId="12960"/>
    <cellStyle name="표준 22 4 7 2" xfId="25201"/>
    <cellStyle name="표준 22 4 8" xfId="13137"/>
    <cellStyle name="표준 22 5" xfId="997"/>
    <cellStyle name="표준 22 5 2" xfId="1407"/>
    <cellStyle name="표준 22 5 2 2" xfId="2631"/>
    <cellStyle name="표준 22 5 2 2 2" xfId="4845"/>
    <cellStyle name="표준 22 5 2 2 2 2" xfId="12978"/>
    <cellStyle name="표준 22 5 2 2 2 2 2" xfId="25219"/>
    <cellStyle name="표준 22 5 2 2 2 3" xfId="17085"/>
    <cellStyle name="표준 22 5 2 2 3" xfId="6885"/>
    <cellStyle name="표준 22 5 2 2 3 2" xfId="12979"/>
    <cellStyle name="표준 22 5 2 2 3 2 2" xfId="25220"/>
    <cellStyle name="표준 22 5 2 2 3 3" xfId="19125"/>
    <cellStyle name="표준 22 5 2 2 4" xfId="12977"/>
    <cellStyle name="표준 22 5 2 2 4 2" xfId="25218"/>
    <cellStyle name="표준 22 5 2 2 5" xfId="14871"/>
    <cellStyle name="표준 22 5 2 3" xfId="4844"/>
    <cellStyle name="표준 22 5 2 3 2" xfId="12980"/>
    <cellStyle name="표준 22 5 2 3 2 2" xfId="25221"/>
    <cellStyle name="표준 22 5 2 3 3" xfId="17084"/>
    <cellStyle name="표준 22 5 2 4" xfId="6884"/>
    <cellStyle name="표준 22 5 2 4 2" xfId="12981"/>
    <cellStyle name="표준 22 5 2 4 2 2" xfId="25222"/>
    <cellStyle name="표준 22 5 2 4 3" xfId="19124"/>
    <cellStyle name="표준 22 5 2 5" xfId="12976"/>
    <cellStyle name="표준 22 5 2 5 2" xfId="25217"/>
    <cellStyle name="표준 22 5 2 6" xfId="13647"/>
    <cellStyle name="표준 22 5 3" xfId="1815"/>
    <cellStyle name="표준 22 5 3 2" xfId="4846"/>
    <cellStyle name="표준 22 5 3 2 2" xfId="12983"/>
    <cellStyle name="표준 22 5 3 2 2 2" xfId="25224"/>
    <cellStyle name="표준 22 5 3 2 3" xfId="17086"/>
    <cellStyle name="표준 22 5 3 3" xfId="6886"/>
    <cellStyle name="표준 22 5 3 3 2" xfId="12984"/>
    <cellStyle name="표준 22 5 3 3 2 2" xfId="25225"/>
    <cellStyle name="표준 22 5 3 3 3" xfId="19126"/>
    <cellStyle name="표준 22 5 3 4" xfId="12982"/>
    <cellStyle name="표준 22 5 3 4 2" xfId="25223"/>
    <cellStyle name="표준 22 5 3 5" xfId="14055"/>
    <cellStyle name="표준 22 5 4" xfId="2223"/>
    <cellStyle name="표준 22 5 4 2" xfId="4847"/>
    <cellStyle name="표준 22 5 4 2 2" xfId="12986"/>
    <cellStyle name="표준 22 5 4 2 2 2" xfId="25227"/>
    <cellStyle name="표준 22 5 4 2 3" xfId="17087"/>
    <cellStyle name="표준 22 5 4 3" xfId="6887"/>
    <cellStyle name="표준 22 5 4 3 2" xfId="12987"/>
    <cellStyle name="표준 22 5 4 3 2 2" xfId="25228"/>
    <cellStyle name="표준 22 5 4 3 3" xfId="19127"/>
    <cellStyle name="표준 22 5 4 4" xfId="12985"/>
    <cellStyle name="표준 22 5 4 4 2" xfId="25226"/>
    <cellStyle name="표준 22 5 4 5" xfId="14463"/>
    <cellStyle name="표준 22 5 5" xfId="4843"/>
    <cellStyle name="표준 22 5 5 2" xfId="12988"/>
    <cellStyle name="표준 22 5 5 2 2" xfId="25229"/>
    <cellStyle name="표준 22 5 5 3" xfId="17083"/>
    <cellStyle name="표준 22 5 6" xfId="6883"/>
    <cellStyle name="표준 22 5 6 2" xfId="12989"/>
    <cellStyle name="표준 22 5 6 2 2" xfId="25230"/>
    <cellStyle name="표준 22 5 6 3" xfId="19123"/>
    <cellStyle name="표준 22 5 7" xfId="12975"/>
    <cellStyle name="표준 22 5 7 2" xfId="25216"/>
    <cellStyle name="표준 22 5 8" xfId="13239"/>
    <cellStyle name="표준 22 6" xfId="1100"/>
    <cellStyle name="표준 22 6 2" xfId="1509"/>
    <cellStyle name="표준 22 6 2 2" xfId="2733"/>
    <cellStyle name="표준 22 6 2 2 2" xfId="4850"/>
    <cellStyle name="표준 22 6 2 2 2 2" xfId="12993"/>
    <cellStyle name="표준 22 6 2 2 2 2 2" xfId="25234"/>
    <cellStyle name="표준 22 6 2 2 2 3" xfId="17090"/>
    <cellStyle name="표준 22 6 2 2 3" xfId="6890"/>
    <cellStyle name="표준 22 6 2 2 3 2" xfId="12994"/>
    <cellStyle name="표준 22 6 2 2 3 2 2" xfId="25235"/>
    <cellStyle name="표준 22 6 2 2 3 3" xfId="19130"/>
    <cellStyle name="표준 22 6 2 2 4" xfId="12992"/>
    <cellStyle name="표준 22 6 2 2 4 2" xfId="25233"/>
    <cellStyle name="표준 22 6 2 2 5" xfId="14973"/>
    <cellStyle name="표준 22 6 2 3" xfId="4849"/>
    <cellStyle name="표준 22 6 2 3 2" xfId="12995"/>
    <cellStyle name="표준 22 6 2 3 2 2" xfId="25236"/>
    <cellStyle name="표준 22 6 2 3 3" xfId="17089"/>
    <cellStyle name="표준 22 6 2 4" xfId="6889"/>
    <cellStyle name="표준 22 6 2 4 2" xfId="12996"/>
    <cellStyle name="표준 22 6 2 4 2 2" xfId="25237"/>
    <cellStyle name="표준 22 6 2 4 3" xfId="19129"/>
    <cellStyle name="표준 22 6 2 5" xfId="12991"/>
    <cellStyle name="표준 22 6 2 5 2" xfId="25232"/>
    <cellStyle name="표준 22 6 2 6" xfId="13749"/>
    <cellStyle name="표준 22 6 3" xfId="1917"/>
    <cellStyle name="표준 22 6 3 2" xfId="4851"/>
    <cellStyle name="표준 22 6 3 2 2" xfId="12998"/>
    <cellStyle name="표준 22 6 3 2 2 2" xfId="25239"/>
    <cellStyle name="표준 22 6 3 2 3" xfId="17091"/>
    <cellStyle name="표준 22 6 3 3" xfId="6891"/>
    <cellStyle name="표준 22 6 3 3 2" xfId="12999"/>
    <cellStyle name="표준 22 6 3 3 2 2" xfId="25240"/>
    <cellStyle name="표준 22 6 3 3 3" xfId="19131"/>
    <cellStyle name="표준 22 6 3 4" xfId="12997"/>
    <cellStyle name="표준 22 6 3 4 2" xfId="25238"/>
    <cellStyle name="표준 22 6 3 5" xfId="14157"/>
    <cellStyle name="표준 22 6 4" xfId="2325"/>
    <cellStyle name="표준 22 6 4 2" xfId="4852"/>
    <cellStyle name="표준 22 6 4 2 2" xfId="13001"/>
    <cellStyle name="표준 22 6 4 2 2 2" xfId="25242"/>
    <cellStyle name="표준 22 6 4 2 3" xfId="17092"/>
    <cellStyle name="표준 22 6 4 3" xfId="6892"/>
    <cellStyle name="표준 22 6 4 3 2" xfId="13002"/>
    <cellStyle name="표준 22 6 4 3 2 2" xfId="25243"/>
    <cellStyle name="표준 22 6 4 3 3" xfId="19132"/>
    <cellStyle name="표준 22 6 4 4" xfId="13000"/>
    <cellStyle name="표준 22 6 4 4 2" xfId="25241"/>
    <cellStyle name="표준 22 6 4 5" xfId="14565"/>
    <cellStyle name="표준 22 6 5" xfId="4848"/>
    <cellStyle name="표준 22 6 5 2" xfId="13003"/>
    <cellStyle name="표준 22 6 5 2 2" xfId="25244"/>
    <cellStyle name="표준 22 6 5 3" xfId="17088"/>
    <cellStyle name="표준 22 6 6" xfId="6888"/>
    <cellStyle name="표준 22 6 6 2" xfId="13004"/>
    <cellStyle name="표준 22 6 6 2 2" xfId="25245"/>
    <cellStyle name="표준 22 6 6 3" xfId="19128"/>
    <cellStyle name="표준 22 6 7" xfId="12990"/>
    <cellStyle name="표준 22 6 7 2" xfId="25231"/>
    <cellStyle name="표준 22 6 8" xfId="13341"/>
    <cellStyle name="표준 22 7" xfId="1203"/>
    <cellStyle name="표준 22 7 2" xfId="2427"/>
    <cellStyle name="표준 22 7 2 2" xfId="4854"/>
    <cellStyle name="표준 22 7 2 2 2" xfId="13007"/>
    <cellStyle name="표준 22 7 2 2 2 2" xfId="25248"/>
    <cellStyle name="표준 22 7 2 2 3" xfId="17094"/>
    <cellStyle name="표준 22 7 2 3" xfId="6894"/>
    <cellStyle name="표준 22 7 2 3 2" xfId="13008"/>
    <cellStyle name="표준 22 7 2 3 2 2" xfId="25249"/>
    <cellStyle name="표준 22 7 2 3 3" xfId="19134"/>
    <cellStyle name="표준 22 7 2 4" xfId="13006"/>
    <cellStyle name="표준 22 7 2 4 2" xfId="25247"/>
    <cellStyle name="표준 22 7 2 5" xfId="14667"/>
    <cellStyle name="표준 22 7 3" xfId="4853"/>
    <cellStyle name="표준 22 7 3 2" xfId="13009"/>
    <cellStyle name="표준 22 7 3 2 2" xfId="25250"/>
    <cellStyle name="표준 22 7 3 3" xfId="17093"/>
    <cellStyle name="표준 22 7 4" xfId="6893"/>
    <cellStyle name="표준 22 7 4 2" xfId="13010"/>
    <cellStyle name="표준 22 7 4 2 2" xfId="25251"/>
    <cellStyle name="표준 22 7 4 3" xfId="19133"/>
    <cellStyle name="표준 22 7 5" xfId="13005"/>
    <cellStyle name="표준 22 7 5 2" xfId="25246"/>
    <cellStyle name="표준 22 7 6" xfId="13443"/>
    <cellStyle name="표준 22 8" xfId="1611"/>
    <cellStyle name="표준 22 8 2" xfId="4855"/>
    <cellStyle name="표준 22 8 2 2" xfId="13012"/>
    <cellStyle name="표준 22 8 2 2 2" xfId="25253"/>
    <cellStyle name="표준 22 8 2 3" xfId="17095"/>
    <cellStyle name="표준 22 8 3" xfId="6895"/>
    <cellStyle name="표준 22 8 3 2" xfId="13013"/>
    <cellStyle name="표준 22 8 3 2 2" xfId="25254"/>
    <cellStyle name="표준 22 8 3 3" xfId="19135"/>
    <cellStyle name="표준 22 8 4" xfId="13011"/>
    <cellStyle name="표준 22 8 4 2" xfId="25252"/>
    <cellStyle name="표준 22 8 5" xfId="13851"/>
    <cellStyle name="표준 22 9" xfId="2019"/>
    <cellStyle name="표준 22 9 2" xfId="4856"/>
    <cellStyle name="표준 22 9 2 2" xfId="13015"/>
    <cellStyle name="표준 22 9 2 2 2" xfId="25256"/>
    <cellStyle name="표준 22 9 2 3" xfId="17096"/>
    <cellStyle name="표준 22 9 3" xfId="6896"/>
    <cellStyle name="표준 22 9 3 2" xfId="13016"/>
    <cellStyle name="표준 22 9 3 2 2" xfId="25257"/>
    <cellStyle name="표준 22 9 3 3" xfId="19136"/>
    <cellStyle name="표준 22 9 4" xfId="13014"/>
    <cellStyle name="표준 22 9 4 2" xfId="25255"/>
    <cellStyle name="표준 22 9 5" xfId="14259"/>
    <cellStyle name="표준 23" xfId="19137"/>
    <cellStyle name="표준 3" xfId="763"/>
    <cellStyle name="표준 3 10" xfId="552"/>
    <cellStyle name="표준 3 10 2" xfId="718"/>
    <cellStyle name="표준 3 11" xfId="553"/>
    <cellStyle name="표준 3 11 2" xfId="719"/>
    <cellStyle name="표준 3 12" xfId="554"/>
    <cellStyle name="표준 3 12 2" xfId="720"/>
    <cellStyle name="표준 3 13" xfId="555"/>
    <cellStyle name="표준 3 13 2" xfId="721"/>
    <cellStyle name="표준 3 14" xfId="556"/>
    <cellStyle name="표준 3 14 2" xfId="722"/>
    <cellStyle name="표준 3 15" xfId="557"/>
    <cellStyle name="표준 3 15 2" xfId="723"/>
    <cellStyle name="표준 3 16" xfId="558"/>
    <cellStyle name="표준 3 16 2" xfId="724"/>
    <cellStyle name="표준 3 17" xfId="559"/>
    <cellStyle name="표준 3 17 2" xfId="725"/>
    <cellStyle name="표준 3 2" xfId="560"/>
    <cellStyle name="표준 3 2 2" xfId="726"/>
    <cellStyle name="표준 3 3" xfId="561"/>
    <cellStyle name="표준 3 3 2" xfId="727"/>
    <cellStyle name="표준 3 4" xfId="562"/>
    <cellStyle name="표준 3 4 2" xfId="728"/>
    <cellStyle name="표준 3 5" xfId="563"/>
    <cellStyle name="표준 3 5 2" xfId="729"/>
    <cellStyle name="표준 3 6" xfId="564"/>
    <cellStyle name="표준 3 6 2" xfId="730"/>
    <cellStyle name="표준 3 7" xfId="565"/>
    <cellStyle name="표준 3 7 2" xfId="731"/>
    <cellStyle name="표준 3 8" xfId="566"/>
    <cellStyle name="표준 3 8 2" xfId="732"/>
    <cellStyle name="표준 3 9" xfId="567"/>
    <cellStyle name="표준 3 9 2" xfId="733"/>
    <cellStyle name="표준 33" xfId="568"/>
    <cellStyle name="표준 34" xfId="569"/>
    <cellStyle name="표준 4" xfId="764"/>
    <cellStyle name="표준 4 10" xfId="570"/>
    <cellStyle name="표준 4 10 2" xfId="734"/>
    <cellStyle name="표준 4 11" xfId="571"/>
    <cellStyle name="표준 4 11 2" xfId="735"/>
    <cellStyle name="표준 4 12" xfId="572"/>
    <cellStyle name="표준 4 12 2" xfId="736"/>
    <cellStyle name="표준 4 13" xfId="573"/>
    <cellStyle name="표준 4 13 2" xfId="737"/>
    <cellStyle name="표준 4 14" xfId="574"/>
    <cellStyle name="표준 4 14 2" xfId="738"/>
    <cellStyle name="표준 4 15" xfId="575"/>
    <cellStyle name="표준 4 15 2" xfId="739"/>
    <cellStyle name="표준 4 16" xfId="576"/>
    <cellStyle name="표준 4 16 2" xfId="740"/>
    <cellStyle name="표준 4 17" xfId="577"/>
    <cellStyle name="표준 4 17 2" xfId="741"/>
    <cellStyle name="표준 4 2" xfId="578"/>
    <cellStyle name="표준 4 2 2" xfId="742"/>
    <cellStyle name="표준 4 3" xfId="579"/>
    <cellStyle name="표준 4 3 2" xfId="743"/>
    <cellStyle name="표준 4 4" xfId="580"/>
    <cellStyle name="표준 4 4 2" xfId="744"/>
    <cellStyle name="표준 4 5" xfId="581"/>
    <cellStyle name="표준 4 5 2" xfId="745"/>
    <cellStyle name="표준 4 6" xfId="582"/>
    <cellStyle name="표준 4 6 2" xfId="746"/>
    <cellStyle name="표준 4 7" xfId="583"/>
    <cellStyle name="표준 4 7 2" xfId="747"/>
    <cellStyle name="표준 4 8" xfId="584"/>
    <cellStyle name="표준 4 8 2" xfId="748"/>
    <cellStyle name="표준 4 9" xfId="585"/>
    <cellStyle name="표준 4 9 2" xfId="749"/>
    <cellStyle name="표준 5" xfId="765"/>
    <cellStyle name="표준 5 2" xfId="586"/>
    <cellStyle name="표준 5 2 2" xfId="750"/>
    <cellStyle name="표준 6" xfId="766"/>
    <cellStyle name="표준 6 2" xfId="587"/>
    <cellStyle name="표준 6 2 2" xfId="751"/>
    <cellStyle name="표준 7" xfId="767"/>
    <cellStyle name="표준 8" xfId="768"/>
    <cellStyle name="표준 9" xfId="769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2572;&#50976;&#46972;/&#52572;&#50976;&#46972;&#50629;&#47924;&#51088;&#47308;/&#52572;&#50976;&#46972;/&#50696;&#49328;&#49436;/2011/&#46400;&#48169;&#50872;&#45453;&#51109;(2010-12-1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"/>
      <sheetName val="세입"/>
      <sheetName val="인건운영비"/>
      <sheetName val="사업비"/>
    </sheetNames>
    <sheetDataSet>
      <sheetData sheetId="0"/>
      <sheetData sheetId="1">
        <row r="8">
          <cell r="D8">
            <v>30000</v>
          </cell>
        </row>
        <row r="10">
          <cell r="D10">
            <v>70000</v>
          </cell>
          <cell r="E10">
            <v>71000</v>
          </cell>
        </row>
        <row r="13">
          <cell r="D13">
            <v>60000</v>
          </cell>
          <cell r="E13">
            <v>60000</v>
          </cell>
        </row>
        <row r="16">
          <cell r="E16">
            <v>50</v>
          </cell>
        </row>
      </sheetData>
      <sheetData sheetId="2">
        <row r="5">
          <cell r="G5">
            <v>170020</v>
          </cell>
        </row>
        <row r="7">
          <cell r="G7">
            <v>64734</v>
          </cell>
          <cell r="H7">
            <v>65340</v>
          </cell>
        </row>
        <row r="11">
          <cell r="G11">
            <v>3497</v>
          </cell>
          <cell r="H11">
            <v>3506.6548672566378</v>
          </cell>
        </row>
        <row r="13">
          <cell r="G13">
            <v>5686</v>
          </cell>
          <cell r="H13">
            <v>5737</v>
          </cell>
        </row>
        <row r="15">
          <cell r="G15">
            <v>5918</v>
          </cell>
          <cell r="H15">
            <v>5972</v>
          </cell>
        </row>
        <row r="25">
          <cell r="G25">
            <v>960</v>
          </cell>
          <cell r="H25">
            <v>1020</v>
          </cell>
        </row>
        <row r="27">
          <cell r="G27">
            <v>200</v>
          </cell>
          <cell r="H27">
            <v>200</v>
          </cell>
        </row>
        <row r="29">
          <cell r="G29">
            <v>960</v>
          </cell>
          <cell r="H29">
            <v>1020</v>
          </cell>
        </row>
      </sheetData>
      <sheetData sheetId="3">
        <row r="6">
          <cell r="F6">
            <v>78065</v>
          </cell>
        </row>
        <row r="7">
          <cell r="F7">
            <v>12411</v>
          </cell>
          <cell r="G7">
            <v>13870</v>
          </cell>
        </row>
        <row r="21">
          <cell r="F21">
            <v>20207</v>
          </cell>
          <cell r="G21">
            <v>19200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opLeftCell="A13" workbookViewId="0">
      <selection activeCell="A29" sqref="A29"/>
    </sheetView>
  </sheetViews>
  <sheetFormatPr defaultRowHeight="13.5"/>
  <cols>
    <col min="1" max="1" width="98.6640625" style="20" customWidth="1"/>
    <col min="2" max="16384" width="8.88671875" style="20"/>
  </cols>
  <sheetData>
    <row r="1" spans="1:1" ht="39.75" customHeight="1">
      <c r="A1" s="992" t="s">
        <v>825</v>
      </c>
    </row>
    <row r="2" spans="1:1" ht="20.100000000000001" customHeight="1"/>
    <row r="3" spans="1:1" ht="20.100000000000001" customHeight="1"/>
    <row r="4" spans="1:1" ht="60.75" customHeight="1">
      <c r="A4" s="993" t="s">
        <v>1503</v>
      </c>
    </row>
    <row r="5" spans="1:1" ht="20.100000000000001" customHeight="1"/>
    <row r="6" spans="1:1" ht="20.100000000000001" customHeight="1">
      <c r="A6" s="20" t="s">
        <v>826</v>
      </c>
    </row>
    <row r="7" spans="1:1" ht="20.100000000000001" customHeight="1"/>
    <row r="8" spans="1:1" ht="20.100000000000001" customHeight="1">
      <c r="A8" s="20" t="s">
        <v>827</v>
      </c>
    </row>
    <row r="9" spans="1:1" ht="20.100000000000001" customHeight="1">
      <c r="A9" s="20" t="s">
        <v>1254</v>
      </c>
    </row>
    <row r="10" spans="1:1" ht="20.100000000000001" customHeight="1">
      <c r="A10" s="20" t="s">
        <v>1408</v>
      </c>
    </row>
    <row r="11" spans="1:1" ht="20.100000000000001" customHeight="1">
      <c r="A11" s="20" t="s">
        <v>1410</v>
      </c>
    </row>
    <row r="12" spans="1:1" ht="20.100000000000001" customHeight="1">
      <c r="A12" s="20" t="s">
        <v>1409</v>
      </c>
    </row>
    <row r="13" spans="1:1" s="1698" customFormat="1" ht="20.100000000000001" customHeight="1">
      <c r="A13" s="1698" t="s">
        <v>1498</v>
      </c>
    </row>
    <row r="14" spans="1:1" ht="20.100000000000001" customHeight="1">
      <c r="A14" s="20" t="s">
        <v>1499</v>
      </c>
    </row>
    <row r="15" spans="1:1" ht="20.100000000000001" customHeight="1">
      <c r="A15" s="20" t="s">
        <v>1500</v>
      </c>
    </row>
    <row r="16" spans="1:1" ht="20.100000000000001" customHeight="1">
      <c r="A16" s="20" t="s">
        <v>1501</v>
      </c>
    </row>
    <row r="17" spans="1:3" ht="20.100000000000001" customHeight="1">
      <c r="A17" s="20" t="s">
        <v>828</v>
      </c>
    </row>
    <row r="18" spans="1:3" ht="20.100000000000001" customHeight="1">
      <c r="A18" s="20" t="s">
        <v>1411</v>
      </c>
    </row>
    <row r="19" spans="1:3" ht="20.100000000000001" customHeight="1">
      <c r="A19" s="20" t="s">
        <v>1502</v>
      </c>
    </row>
    <row r="20" spans="1:3" ht="20.100000000000001" customHeight="1">
      <c r="A20" s="20" t="s">
        <v>1412</v>
      </c>
    </row>
    <row r="21" spans="1:3" ht="20.100000000000001" customHeight="1">
      <c r="A21" s="20" t="s">
        <v>1413</v>
      </c>
    </row>
    <row r="22" spans="1:3" ht="20.100000000000001" customHeight="1">
      <c r="A22" s="20" t="s">
        <v>1414</v>
      </c>
    </row>
    <row r="23" spans="1:3" ht="20.100000000000001" customHeight="1">
      <c r="A23" s="20" t="s">
        <v>1255</v>
      </c>
    </row>
    <row r="24" spans="1:3" ht="20.100000000000001" customHeight="1">
      <c r="C24" s="20" t="s">
        <v>1504</v>
      </c>
    </row>
    <row r="25" spans="1:3" ht="39.950000000000003" customHeight="1">
      <c r="A25" s="994" t="s">
        <v>829</v>
      </c>
    </row>
    <row r="26" spans="1:3" ht="20.100000000000001" customHeight="1"/>
    <row r="27" spans="1:3" ht="49.5" customHeight="1">
      <c r="A27" s="995" t="s">
        <v>830</v>
      </c>
    </row>
    <row r="29" spans="1:3" ht="45.75" customHeight="1">
      <c r="A29" s="995" t="s">
        <v>831</v>
      </c>
    </row>
  </sheetData>
  <phoneticPr fontId="2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32"/>
  <sheetViews>
    <sheetView zoomScaleNormal="100" zoomScaleSheetLayoutView="85" workbookViewId="0">
      <selection activeCell="T9" sqref="A9:T19"/>
    </sheetView>
  </sheetViews>
  <sheetFormatPr defaultRowHeight="13.5"/>
  <cols>
    <col min="1" max="2" width="9.21875" bestFit="1" customWidth="1"/>
    <col min="3" max="3" width="12.77734375" customWidth="1"/>
    <col min="4" max="6" width="10.77734375" style="20" hidden="1" customWidth="1"/>
    <col min="7" max="8" width="10.77734375" style="1698" customWidth="1"/>
    <col min="9" max="9" width="10.77734375" customWidth="1"/>
    <col min="10" max="10" width="7.77734375" customWidth="1"/>
    <col min="11" max="11" width="9.33203125" customWidth="1"/>
    <col min="12" max="12" width="8.88671875" customWidth="1"/>
    <col min="13" max="13" width="12.77734375" customWidth="1"/>
    <col min="14" max="16" width="10.77734375" style="20" hidden="1" customWidth="1"/>
    <col min="17" max="18" width="10.77734375" style="1698" customWidth="1"/>
    <col min="19" max="19" width="10.77734375" style="1185" customWidth="1"/>
    <col min="20" max="20" width="7.77734375" customWidth="1"/>
  </cols>
  <sheetData>
    <row r="1" spans="1:20" ht="37.5" customHeight="1">
      <c r="A1" s="2769" t="s">
        <v>136</v>
      </c>
      <c r="B1" s="2769"/>
      <c r="C1" s="2769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2770" t="s">
        <v>1249</v>
      </c>
      <c r="T1" s="2770"/>
    </row>
    <row r="2" spans="1:20" s="317" customFormat="1" ht="18" customHeight="1">
      <c r="A2" s="2771" t="s">
        <v>137</v>
      </c>
      <c r="B2" s="2772"/>
      <c r="C2" s="2772"/>
      <c r="D2" s="2772"/>
      <c r="E2" s="2772"/>
      <c r="F2" s="2772"/>
      <c r="G2" s="2772"/>
      <c r="H2" s="2772"/>
      <c r="I2" s="2772"/>
      <c r="J2" s="2773"/>
      <c r="K2" s="2774" t="s">
        <v>138</v>
      </c>
      <c r="L2" s="2772"/>
      <c r="M2" s="2772"/>
      <c r="N2" s="2772"/>
      <c r="O2" s="2772"/>
      <c r="P2" s="2772"/>
      <c r="Q2" s="2772"/>
      <c r="R2" s="2772"/>
      <c r="S2" s="2772"/>
      <c r="T2" s="2773"/>
    </row>
    <row r="3" spans="1:20" s="317" customFormat="1" ht="18" customHeight="1">
      <c r="A3" s="2775" t="s">
        <v>96</v>
      </c>
      <c r="B3" s="2763" t="s">
        <v>97</v>
      </c>
      <c r="C3" s="2763" t="s">
        <v>98</v>
      </c>
      <c r="D3" s="84" t="s">
        <v>818</v>
      </c>
      <c r="E3" s="888" t="s">
        <v>1213</v>
      </c>
      <c r="F3" s="888" t="s">
        <v>913</v>
      </c>
      <c r="G3" s="1707" t="s">
        <v>913</v>
      </c>
      <c r="H3" s="1707" t="s">
        <v>913</v>
      </c>
      <c r="I3" s="2763" t="s">
        <v>139</v>
      </c>
      <c r="J3" s="2765"/>
      <c r="K3" s="2777" t="s">
        <v>96</v>
      </c>
      <c r="L3" s="2763" t="s">
        <v>97</v>
      </c>
      <c r="M3" s="2763" t="s">
        <v>98</v>
      </c>
      <c r="N3" s="888" t="s">
        <v>818</v>
      </c>
      <c r="O3" s="888" t="s">
        <v>1213</v>
      </c>
      <c r="P3" s="888" t="s">
        <v>913</v>
      </c>
      <c r="Q3" s="1707" t="s">
        <v>913</v>
      </c>
      <c r="R3" s="1707" t="s">
        <v>913</v>
      </c>
      <c r="S3" s="2763" t="s">
        <v>139</v>
      </c>
      <c r="T3" s="2765"/>
    </row>
    <row r="4" spans="1:20" s="317" customFormat="1" ht="18" customHeight="1">
      <c r="A4" s="2776"/>
      <c r="B4" s="2764"/>
      <c r="C4" s="2764"/>
      <c r="D4" s="159" t="s">
        <v>919</v>
      </c>
      <c r="E4" s="910" t="s">
        <v>1243</v>
      </c>
      <c r="F4" s="910" t="s">
        <v>1417</v>
      </c>
      <c r="G4" s="1714" t="s">
        <v>1416</v>
      </c>
      <c r="H4" s="1714" t="s">
        <v>1420</v>
      </c>
      <c r="I4" s="318" t="s">
        <v>140</v>
      </c>
      <c r="J4" s="319" t="s">
        <v>141</v>
      </c>
      <c r="K4" s="2778"/>
      <c r="L4" s="2764"/>
      <c r="M4" s="2764"/>
      <c r="N4" s="910" t="s">
        <v>919</v>
      </c>
      <c r="O4" s="910" t="s">
        <v>1244</v>
      </c>
      <c r="P4" s="910" t="s">
        <v>1418</v>
      </c>
      <c r="Q4" s="1714" t="s">
        <v>1416</v>
      </c>
      <c r="R4" s="1714" t="s">
        <v>1420</v>
      </c>
      <c r="S4" s="183" t="s">
        <v>140</v>
      </c>
      <c r="T4" s="319" t="s">
        <v>141</v>
      </c>
    </row>
    <row r="5" spans="1:20" s="317" customFormat="1" ht="18" customHeight="1">
      <c r="A5" s="2766" t="s">
        <v>142</v>
      </c>
      <c r="B5" s="2767"/>
      <c r="C5" s="2767"/>
      <c r="D5" s="320">
        <f>D6+D7+D8+D10</f>
        <v>73007000</v>
      </c>
      <c r="E5" s="320">
        <f>E6+E7+E8+E10</f>
        <v>79212000</v>
      </c>
      <c r="F5" s="320">
        <f>F6+F7+F8+F10</f>
        <v>79212009</v>
      </c>
      <c r="G5" s="320">
        <f>G6+G7+G8+G10</f>
        <v>79212009</v>
      </c>
      <c r="H5" s="320">
        <f>H6+H7+H8+H10</f>
        <v>79212009</v>
      </c>
      <c r="I5" s="71">
        <f>H5-G5</f>
        <v>0</v>
      </c>
      <c r="J5" s="321">
        <f>I5/E5</f>
        <v>0</v>
      </c>
      <c r="K5" s="2768" t="s">
        <v>142</v>
      </c>
      <c r="L5" s="2767"/>
      <c r="M5" s="2767"/>
      <c r="N5" s="320">
        <f>N6+N16+N20+N21</f>
        <v>73007000</v>
      </c>
      <c r="O5" s="320">
        <f>O6+O16+O20+O21</f>
        <v>79212000</v>
      </c>
      <c r="P5" s="320">
        <f>P6+P16+P20+P21</f>
        <v>79212008.535935134</v>
      </c>
      <c r="Q5" s="320">
        <f>Q6+Q16+Q20+Q21</f>
        <v>79212008.535935134</v>
      </c>
      <c r="R5" s="320">
        <f>R6+R16+R20+R21</f>
        <v>79212008.535935134</v>
      </c>
      <c r="S5" s="1701">
        <f>R5-Q5</f>
        <v>0</v>
      </c>
      <c r="T5" s="322">
        <f>S5/O5</f>
        <v>0</v>
      </c>
    </row>
    <row r="6" spans="1:20" s="317" customFormat="1" ht="18" customHeight="1">
      <c r="A6" s="323" t="s">
        <v>221</v>
      </c>
      <c r="B6" s="324" t="s">
        <v>221</v>
      </c>
      <c r="C6" s="325" t="s">
        <v>479</v>
      </c>
      <c r="D6" s="326">
        <f>'수중재활-세입'!D6</f>
        <v>73000000</v>
      </c>
      <c r="E6" s="326">
        <f>'수중재활-세입'!E6</f>
        <v>79205000</v>
      </c>
      <c r="F6" s="326">
        <f>'수중재활-세입'!H6</f>
        <v>79205000</v>
      </c>
      <c r="G6" s="326">
        <f>'수중재활-세입'!H6</f>
        <v>79205000</v>
      </c>
      <c r="H6" s="326">
        <f>'수중재활-세입'!H6</f>
        <v>79205000</v>
      </c>
      <c r="I6" s="176">
        <f t="shared" ref="I6:I8" si="0">H6-G6</f>
        <v>0</v>
      </c>
      <c r="J6" s="327">
        <f>I6/E6</f>
        <v>0</v>
      </c>
      <c r="K6" s="328" t="s">
        <v>103</v>
      </c>
      <c r="L6" s="324"/>
      <c r="M6" s="324"/>
      <c r="N6" s="329">
        <f>N7+N13</f>
        <v>73000000</v>
      </c>
      <c r="O6" s="329">
        <f>O7+O13</f>
        <v>79205000</v>
      </c>
      <c r="P6" s="329">
        <f>P7+P13</f>
        <v>79205008.535935134</v>
      </c>
      <c r="Q6" s="329">
        <f>Q7+Q13</f>
        <v>79205008.535935134</v>
      </c>
      <c r="R6" s="329">
        <f>R7+R13</f>
        <v>79205008.535935134</v>
      </c>
      <c r="S6" s="1704">
        <f t="shared" ref="S6:S21" si="1">R6-Q6</f>
        <v>0</v>
      </c>
      <c r="T6" s="330">
        <f t="shared" ref="T6:T21" si="2">S6/O6</f>
        <v>0</v>
      </c>
    </row>
    <row r="7" spans="1:20" s="317" customFormat="1" ht="18" customHeight="1">
      <c r="A7" s="331" t="s">
        <v>100</v>
      </c>
      <c r="B7" s="332" t="s">
        <v>100</v>
      </c>
      <c r="C7" s="332" t="s">
        <v>101</v>
      </c>
      <c r="D7" s="333">
        <f>'수중재활-세입'!D8</f>
        <v>0</v>
      </c>
      <c r="E7" s="333">
        <f>'수중재활-세입'!E8</f>
        <v>0</v>
      </c>
      <c r="F7" s="333">
        <f>'수중재활-세입'!H8</f>
        <v>9</v>
      </c>
      <c r="G7" s="333">
        <f>'수중재활-세입'!H8</f>
        <v>9</v>
      </c>
      <c r="H7" s="333">
        <f>'수중재활-세입'!H8</f>
        <v>9</v>
      </c>
      <c r="I7" s="75">
        <f t="shared" si="0"/>
        <v>0</v>
      </c>
      <c r="J7" s="334" t="e">
        <f>I7/E7</f>
        <v>#DIV/0!</v>
      </c>
      <c r="K7" s="335"/>
      <c r="L7" s="332" t="s">
        <v>104</v>
      </c>
      <c r="M7" s="332"/>
      <c r="N7" s="333">
        <f>SUM(N8:N12)</f>
        <v>65122000</v>
      </c>
      <c r="O7" s="333">
        <f>SUM(O8:O12)</f>
        <v>71288000</v>
      </c>
      <c r="P7" s="333">
        <f>SUM(P8:P12)</f>
        <v>69187234.535935134</v>
      </c>
      <c r="Q7" s="333">
        <f>SUM(Q8:Q12)</f>
        <v>69187234.535935134</v>
      </c>
      <c r="R7" s="333">
        <f>SUM(R8:R12)</f>
        <v>69187234.535935134</v>
      </c>
      <c r="S7" s="1702">
        <f t="shared" si="1"/>
        <v>0</v>
      </c>
      <c r="T7" s="336">
        <f t="shared" si="2"/>
        <v>0</v>
      </c>
    </row>
    <row r="8" spans="1:20" s="317" customFormat="1" ht="18" customHeight="1">
      <c r="A8" s="337" t="s">
        <v>102</v>
      </c>
      <c r="B8" s="338" t="s">
        <v>102</v>
      </c>
      <c r="C8" s="338" t="s">
        <v>487</v>
      </c>
      <c r="D8" s="339">
        <f>'수중재활-세입'!D10</f>
        <v>7000</v>
      </c>
      <c r="E8" s="339">
        <f>'수중재활-세입'!E10</f>
        <v>7000</v>
      </c>
      <c r="F8" s="339">
        <f>'수중재활-세입'!H10</f>
        <v>7000</v>
      </c>
      <c r="G8" s="339">
        <f>'수중재활-세입'!H10</f>
        <v>7000</v>
      </c>
      <c r="H8" s="339">
        <f>'수중재활-세입'!H10</f>
        <v>7000</v>
      </c>
      <c r="I8" s="97">
        <f t="shared" si="0"/>
        <v>0</v>
      </c>
      <c r="J8" s="340">
        <f>I8/E8</f>
        <v>0</v>
      </c>
      <c r="K8" s="341"/>
      <c r="L8" s="324"/>
      <c r="M8" s="342" t="s">
        <v>114</v>
      </c>
      <c r="N8" s="343">
        <f>'수중재활-세출'!G6</f>
        <v>53177000</v>
      </c>
      <c r="O8" s="343">
        <f>'수중재활-세출'!H6</f>
        <v>51912000</v>
      </c>
      <c r="P8" s="343">
        <f>'수중재활-세출'!K6</f>
        <v>50527000</v>
      </c>
      <c r="Q8" s="343">
        <f>'수중재활-세출'!J6</f>
        <v>50527000</v>
      </c>
      <c r="R8" s="343">
        <f>'수중재활-세출'!K6</f>
        <v>50527000</v>
      </c>
      <c r="S8" s="1722">
        <f t="shared" si="1"/>
        <v>0</v>
      </c>
      <c r="T8" s="344">
        <f t="shared" si="2"/>
        <v>0</v>
      </c>
    </row>
    <row r="9" spans="1:20" s="317" customFormat="1" ht="18" customHeight="1">
      <c r="A9" s="323"/>
      <c r="B9" s="324"/>
      <c r="C9" s="324"/>
      <c r="D9" s="329"/>
      <c r="E9" s="329"/>
      <c r="F9" s="329"/>
      <c r="G9" s="329"/>
      <c r="H9" s="329"/>
      <c r="I9" s="345"/>
      <c r="J9" s="346"/>
      <c r="K9" s="341"/>
      <c r="L9" s="347"/>
      <c r="M9" s="342" t="s">
        <v>462</v>
      </c>
      <c r="N9" s="343">
        <f>'수중재활-세출'!G10</f>
        <v>1997000</v>
      </c>
      <c r="O9" s="343">
        <f>'수중재활-세출'!H10</f>
        <v>8390000</v>
      </c>
      <c r="P9" s="343">
        <f>'수중재활-세출'!K10</f>
        <v>7930320</v>
      </c>
      <c r="Q9" s="343">
        <f>'수중재활-세출'!J10</f>
        <v>7930320</v>
      </c>
      <c r="R9" s="343">
        <f>'수중재활-세출'!K10</f>
        <v>7930320</v>
      </c>
      <c r="S9" s="913">
        <f t="shared" si="1"/>
        <v>0</v>
      </c>
      <c r="T9" s="348">
        <f t="shared" si="2"/>
        <v>0</v>
      </c>
    </row>
    <row r="10" spans="1:20" s="317" customFormat="1" ht="18" customHeight="1">
      <c r="A10" s="349"/>
      <c r="B10" s="347"/>
      <c r="C10" s="347"/>
      <c r="D10" s="350"/>
      <c r="E10" s="350"/>
      <c r="F10" s="350"/>
      <c r="G10" s="350"/>
      <c r="H10" s="350"/>
      <c r="I10" s="351"/>
      <c r="J10" s="352"/>
      <c r="K10" s="341"/>
      <c r="L10" s="347"/>
      <c r="M10" s="353" t="s">
        <v>105</v>
      </c>
      <c r="N10" s="354">
        <f>'수중재활-세출'!G14</f>
        <v>4738000</v>
      </c>
      <c r="O10" s="354">
        <f>'수중재활-세출'!H14</f>
        <v>5076000</v>
      </c>
      <c r="P10" s="354">
        <f>'수중재활-세출'!K14</f>
        <v>5043515.8533333326</v>
      </c>
      <c r="Q10" s="354">
        <f>'수중재활-세출'!J14</f>
        <v>5043515.8533333326</v>
      </c>
      <c r="R10" s="354">
        <f>'수중재활-세출'!K14</f>
        <v>5043515.8533333326</v>
      </c>
      <c r="S10" s="913">
        <f t="shared" si="1"/>
        <v>0</v>
      </c>
      <c r="T10" s="348">
        <f t="shared" si="2"/>
        <v>0</v>
      </c>
    </row>
    <row r="11" spans="1:20" s="317" customFormat="1" ht="18" customHeight="1">
      <c r="A11" s="349"/>
      <c r="B11" s="347"/>
      <c r="C11" s="347"/>
      <c r="D11" s="350"/>
      <c r="E11" s="350"/>
      <c r="F11" s="350"/>
      <c r="G11" s="350"/>
      <c r="H11" s="350"/>
      <c r="I11" s="351"/>
      <c r="J11" s="352"/>
      <c r="K11" s="341"/>
      <c r="L11" s="347"/>
      <c r="M11" s="355" t="s">
        <v>143</v>
      </c>
      <c r="N11" s="356">
        <f>'수중재활-세출'!G16</f>
        <v>5190000</v>
      </c>
      <c r="O11" s="356">
        <f>'수중재활-세출'!H16</f>
        <v>5910000</v>
      </c>
      <c r="P11" s="356">
        <f>'수중재활-세출'!K16</f>
        <v>5686398.6826018011</v>
      </c>
      <c r="Q11" s="356">
        <f>'수중재활-세출'!J16</f>
        <v>5686398.6826018011</v>
      </c>
      <c r="R11" s="356">
        <f>'수중재활-세출'!K16</f>
        <v>5686398.6826018011</v>
      </c>
      <c r="S11" s="1708">
        <f t="shared" si="1"/>
        <v>0</v>
      </c>
      <c r="T11" s="357">
        <f t="shared" si="2"/>
        <v>0</v>
      </c>
    </row>
    <row r="12" spans="1:20" s="317" customFormat="1" ht="18" customHeight="1">
      <c r="A12" s="349"/>
      <c r="B12" s="347"/>
      <c r="C12" s="347"/>
      <c r="D12" s="350"/>
      <c r="E12" s="350"/>
      <c r="F12" s="350"/>
      <c r="G12" s="350"/>
      <c r="H12" s="350"/>
      <c r="I12" s="351"/>
      <c r="J12" s="352"/>
      <c r="K12" s="341"/>
      <c r="L12" s="347"/>
      <c r="M12" s="318" t="s">
        <v>334</v>
      </c>
      <c r="N12" s="358">
        <f>'수중재활-세출'!G21</f>
        <v>20000</v>
      </c>
      <c r="O12" s="358">
        <f>'수중재활-세출'!H21</f>
        <v>0</v>
      </c>
      <c r="P12" s="358">
        <f>'수중재활-세출'!K21</f>
        <v>0</v>
      </c>
      <c r="Q12" s="358">
        <f>'수중재활-세출'!J21</f>
        <v>0</v>
      </c>
      <c r="R12" s="358">
        <f>'수중재활-세출'!K21</f>
        <v>0</v>
      </c>
      <c r="S12" s="1711">
        <f t="shared" si="1"/>
        <v>0</v>
      </c>
      <c r="T12" s="359" t="e">
        <f t="shared" si="2"/>
        <v>#DIV/0!</v>
      </c>
    </row>
    <row r="13" spans="1:20" s="317" customFormat="1" ht="18" customHeight="1">
      <c r="A13" s="349"/>
      <c r="B13" s="347"/>
      <c r="C13" s="347"/>
      <c r="D13" s="350"/>
      <c r="E13" s="350"/>
      <c r="F13" s="350"/>
      <c r="G13" s="350"/>
      <c r="H13" s="350"/>
      <c r="I13" s="351"/>
      <c r="J13" s="352"/>
      <c r="K13" s="349"/>
      <c r="L13" s="332" t="s">
        <v>297</v>
      </c>
      <c r="M13" s="332"/>
      <c r="N13" s="333">
        <f>N14+N15</f>
        <v>7878000</v>
      </c>
      <c r="O13" s="333">
        <f>O14+O15</f>
        <v>7917000</v>
      </c>
      <c r="P13" s="333">
        <f>P14+P15</f>
        <v>10017774</v>
      </c>
      <c r="Q13" s="333">
        <f>Q14+Q15</f>
        <v>10017774</v>
      </c>
      <c r="R13" s="333">
        <f>R14+R15</f>
        <v>10017774</v>
      </c>
      <c r="S13" s="1702">
        <f t="shared" si="1"/>
        <v>0</v>
      </c>
      <c r="T13" s="336">
        <f t="shared" si="2"/>
        <v>0</v>
      </c>
    </row>
    <row r="14" spans="1:20" s="317" customFormat="1" ht="18" customHeight="1">
      <c r="A14" s="360"/>
      <c r="B14" s="361"/>
      <c r="C14" s="347"/>
      <c r="D14" s="362"/>
      <c r="E14" s="362"/>
      <c r="F14" s="362"/>
      <c r="G14" s="362"/>
      <c r="H14" s="362"/>
      <c r="I14" s="351"/>
      <c r="J14" s="363"/>
      <c r="K14" s="341"/>
      <c r="L14" s="324"/>
      <c r="M14" s="325" t="s">
        <v>51</v>
      </c>
      <c r="N14" s="326">
        <f>'수중재활-세출'!G23</f>
        <v>7878000</v>
      </c>
      <c r="O14" s="326">
        <f>'수중재활-세출'!H23</f>
        <v>7917000</v>
      </c>
      <c r="P14" s="326">
        <f>'수중재활-세출'!K23</f>
        <v>9681774</v>
      </c>
      <c r="Q14" s="326">
        <f>'수중재활-세출'!K23</f>
        <v>9681774</v>
      </c>
      <c r="R14" s="326">
        <f>'수중재활-세출'!K23</f>
        <v>9681774</v>
      </c>
      <c r="S14" s="1725">
        <f t="shared" si="1"/>
        <v>0</v>
      </c>
      <c r="T14" s="990">
        <f t="shared" si="2"/>
        <v>0</v>
      </c>
    </row>
    <row r="15" spans="1:20" s="317" customFormat="1" ht="18" customHeight="1">
      <c r="A15" s="360"/>
      <c r="B15" s="361"/>
      <c r="C15" s="347"/>
      <c r="D15" s="362"/>
      <c r="E15" s="362"/>
      <c r="F15" s="362"/>
      <c r="G15" s="362"/>
      <c r="H15" s="362"/>
      <c r="I15" s="351"/>
      <c r="J15" s="363"/>
      <c r="K15" s="337"/>
      <c r="L15" s="338"/>
      <c r="M15" s="988" t="s">
        <v>819</v>
      </c>
      <c r="N15" s="358">
        <f>'수중재활-세출'!G24</f>
        <v>0</v>
      </c>
      <c r="O15" s="358">
        <f>'수중재활-세출'!H24</f>
        <v>0</v>
      </c>
      <c r="P15" s="358">
        <f>'수중재활-세출'!K24</f>
        <v>336000</v>
      </c>
      <c r="Q15" s="358">
        <f>'수중재활-세출'!K24</f>
        <v>336000</v>
      </c>
      <c r="R15" s="358">
        <f>'수중재활-세출'!K24</f>
        <v>336000</v>
      </c>
      <c r="S15" s="1711">
        <f t="shared" si="1"/>
        <v>0</v>
      </c>
      <c r="T15" s="359" t="e">
        <f t="shared" si="2"/>
        <v>#DIV/0!</v>
      </c>
    </row>
    <row r="16" spans="1:20" s="317" customFormat="1" ht="18" customHeight="1">
      <c r="A16" s="360"/>
      <c r="B16" s="361"/>
      <c r="C16" s="347"/>
      <c r="D16" s="362"/>
      <c r="E16" s="362"/>
      <c r="F16" s="362"/>
      <c r="G16" s="362"/>
      <c r="H16" s="362"/>
      <c r="I16" s="351"/>
      <c r="J16" s="363"/>
      <c r="K16" s="331" t="s">
        <v>116</v>
      </c>
      <c r="L16" s="332" t="s">
        <v>109</v>
      </c>
      <c r="M16" s="332"/>
      <c r="N16" s="333">
        <f>N17+N18+N19</f>
        <v>0</v>
      </c>
      <c r="O16" s="333">
        <f>O17+O18+O19</f>
        <v>0</v>
      </c>
      <c r="P16" s="333">
        <f>P17+P18+P19</f>
        <v>0</v>
      </c>
      <c r="Q16" s="333">
        <f>Q17+Q18+Q19</f>
        <v>0</v>
      </c>
      <c r="R16" s="333">
        <f>R17+R18+R19</f>
        <v>0</v>
      </c>
      <c r="S16" s="1702">
        <f t="shared" si="1"/>
        <v>0</v>
      </c>
      <c r="T16" s="336" t="e">
        <f t="shared" si="2"/>
        <v>#DIV/0!</v>
      </c>
    </row>
    <row r="17" spans="1:20" s="317" customFormat="1" ht="18" customHeight="1">
      <c r="A17" s="360"/>
      <c r="B17" s="361"/>
      <c r="C17" s="347"/>
      <c r="D17" s="362"/>
      <c r="E17" s="362"/>
      <c r="F17" s="362"/>
      <c r="G17" s="362"/>
      <c r="H17" s="362"/>
      <c r="I17" s="351"/>
      <c r="J17" s="363"/>
      <c r="K17" s="335"/>
      <c r="L17" s="324"/>
      <c r="M17" s="342" t="s">
        <v>109</v>
      </c>
      <c r="N17" s="343">
        <f>'수중재활-세출'!G27</f>
        <v>0</v>
      </c>
      <c r="O17" s="343">
        <f>'수중재활-세출'!H27</f>
        <v>0</v>
      </c>
      <c r="P17" s="343">
        <f>'수중재활-세출'!K27</f>
        <v>0</v>
      </c>
      <c r="Q17" s="343">
        <f>'수중재활-세출'!K26</f>
        <v>0</v>
      </c>
      <c r="R17" s="343">
        <f>'수중재활-세출'!K26</f>
        <v>0</v>
      </c>
      <c r="S17" s="1722">
        <f t="shared" si="1"/>
        <v>0</v>
      </c>
      <c r="T17" s="364" t="e">
        <f t="shared" si="2"/>
        <v>#DIV/0!</v>
      </c>
    </row>
    <row r="18" spans="1:20" s="317" customFormat="1" ht="18" customHeight="1">
      <c r="A18" s="360"/>
      <c r="B18" s="361"/>
      <c r="C18" s="347"/>
      <c r="D18" s="362"/>
      <c r="E18" s="362"/>
      <c r="F18" s="362"/>
      <c r="G18" s="362"/>
      <c r="H18" s="362"/>
      <c r="I18" s="351"/>
      <c r="J18" s="363"/>
      <c r="K18" s="341"/>
      <c r="L18" s="347"/>
      <c r="M18" s="355" t="s">
        <v>110</v>
      </c>
      <c r="N18" s="356">
        <f>'수중재활-세출'!G28</f>
        <v>0</v>
      </c>
      <c r="O18" s="356">
        <f>'수중재활-세출'!H28</f>
        <v>0</v>
      </c>
      <c r="P18" s="356">
        <f>'수중재활-세출'!K28</f>
        <v>0</v>
      </c>
      <c r="Q18" s="356">
        <f>'수중재활-세출'!K27</f>
        <v>0</v>
      </c>
      <c r="R18" s="356">
        <f>'수중재활-세출'!K27</f>
        <v>0</v>
      </c>
      <c r="S18" s="1708">
        <f t="shared" si="1"/>
        <v>0</v>
      </c>
      <c r="T18" s="357" t="e">
        <f t="shared" si="2"/>
        <v>#DIV/0!</v>
      </c>
    </row>
    <row r="19" spans="1:20" s="317" customFormat="1" ht="18" customHeight="1">
      <c r="A19" s="360"/>
      <c r="B19" s="361"/>
      <c r="C19" s="347"/>
      <c r="D19" s="362"/>
      <c r="E19" s="362"/>
      <c r="F19" s="362"/>
      <c r="G19" s="362"/>
      <c r="H19" s="362"/>
      <c r="I19" s="351"/>
      <c r="J19" s="363"/>
      <c r="K19" s="337"/>
      <c r="L19" s="338"/>
      <c r="M19" s="988" t="s">
        <v>111</v>
      </c>
      <c r="N19" s="358">
        <f>'수중재활-세출'!G29</f>
        <v>0</v>
      </c>
      <c r="O19" s="358">
        <f>'수중재활-세출'!H29</f>
        <v>0</v>
      </c>
      <c r="P19" s="358">
        <f>'수중재활-세출'!K29</f>
        <v>0</v>
      </c>
      <c r="Q19" s="358">
        <f>'수중재활-세출'!K28</f>
        <v>0</v>
      </c>
      <c r="R19" s="358">
        <f>'수중재활-세출'!K28</f>
        <v>0</v>
      </c>
      <c r="S19" s="1711">
        <f t="shared" si="1"/>
        <v>0</v>
      </c>
      <c r="T19" s="359" t="e">
        <f t="shared" si="2"/>
        <v>#DIV/0!</v>
      </c>
    </row>
    <row r="20" spans="1:20" s="317" customFormat="1" ht="18" customHeight="1">
      <c r="A20" s="360"/>
      <c r="B20" s="361"/>
      <c r="C20" s="347"/>
      <c r="D20" s="362"/>
      <c r="E20" s="362"/>
      <c r="F20" s="362"/>
      <c r="G20" s="362"/>
      <c r="H20" s="362"/>
      <c r="I20" s="351"/>
      <c r="J20" s="363"/>
      <c r="K20" s="337" t="s">
        <v>12</v>
      </c>
      <c r="L20" s="338" t="s">
        <v>12</v>
      </c>
      <c r="M20" s="988" t="s">
        <v>12</v>
      </c>
      <c r="N20" s="358">
        <f>'수중재활-세출'!G29</f>
        <v>0</v>
      </c>
      <c r="O20" s="358">
        <f>'수중재활-세출'!H29</f>
        <v>0</v>
      </c>
      <c r="P20" s="358">
        <f>'수중재활-세출'!K29</f>
        <v>0</v>
      </c>
      <c r="Q20" s="358">
        <f>'수중재활-세출'!K29</f>
        <v>0</v>
      </c>
      <c r="R20" s="358">
        <f>'수중재활-세출'!K29</f>
        <v>0</v>
      </c>
      <c r="S20" s="1711">
        <f t="shared" si="1"/>
        <v>0</v>
      </c>
      <c r="T20" s="359" t="e">
        <f t="shared" si="2"/>
        <v>#DIV/0!</v>
      </c>
    </row>
    <row r="21" spans="1:20" s="317" customFormat="1" ht="18" customHeight="1">
      <c r="A21" s="360"/>
      <c r="B21" s="361"/>
      <c r="C21" s="347"/>
      <c r="D21" s="362"/>
      <c r="E21" s="362"/>
      <c r="F21" s="362"/>
      <c r="G21" s="362"/>
      <c r="H21" s="362"/>
      <c r="I21" s="351"/>
      <c r="J21" s="363"/>
      <c r="K21" s="337" t="s">
        <v>239</v>
      </c>
      <c r="L21" s="338" t="s">
        <v>239</v>
      </c>
      <c r="M21" s="988" t="s">
        <v>315</v>
      </c>
      <c r="N21" s="358">
        <f>'수중재활-세출'!G30</f>
        <v>7000</v>
      </c>
      <c r="O21" s="358">
        <f>'수중재활-세출'!H30</f>
        <v>7000</v>
      </c>
      <c r="P21" s="358">
        <f>'수중재활-세출'!K30</f>
        <v>7000</v>
      </c>
      <c r="Q21" s="358">
        <f>'수중재활-세출'!K30</f>
        <v>7000</v>
      </c>
      <c r="R21" s="358">
        <f>'수중재활-세출'!K30</f>
        <v>7000</v>
      </c>
      <c r="S21" s="1711">
        <f t="shared" si="1"/>
        <v>0</v>
      </c>
      <c r="T21" s="359">
        <f t="shared" si="2"/>
        <v>0</v>
      </c>
    </row>
    <row r="22" spans="1:20" s="317" customFormat="1" ht="18" customHeight="1">
      <c r="A22" s="360"/>
      <c r="B22" s="361"/>
      <c r="C22" s="347"/>
      <c r="D22" s="362"/>
      <c r="E22" s="362"/>
      <c r="F22" s="362"/>
      <c r="G22" s="362"/>
      <c r="H22" s="362"/>
      <c r="I22" s="351"/>
      <c r="J22" s="363"/>
      <c r="K22" s="349"/>
      <c r="L22" s="347"/>
      <c r="M22" s="347"/>
      <c r="N22" s="350"/>
      <c r="O22" s="350"/>
      <c r="P22" s="350"/>
      <c r="Q22" s="350"/>
      <c r="R22" s="350"/>
      <c r="S22" s="1706"/>
      <c r="T22" s="363"/>
    </row>
    <row r="23" spans="1:20" s="317" customFormat="1" ht="18" customHeight="1">
      <c r="A23" s="360"/>
      <c r="B23" s="361"/>
      <c r="C23" s="347"/>
      <c r="D23" s="362"/>
      <c r="E23" s="362"/>
      <c r="F23" s="362"/>
      <c r="G23" s="362"/>
      <c r="H23" s="362"/>
      <c r="I23" s="351"/>
      <c r="J23" s="363"/>
      <c r="K23" s="349"/>
      <c r="L23" s="347"/>
      <c r="M23" s="347"/>
      <c r="N23" s="350"/>
      <c r="O23" s="350"/>
      <c r="P23" s="350"/>
      <c r="Q23" s="350"/>
      <c r="R23" s="350"/>
      <c r="S23" s="1706"/>
      <c r="T23" s="363"/>
    </row>
    <row r="24" spans="1:20" s="317" customFormat="1" ht="18" customHeight="1">
      <c r="A24" s="337"/>
      <c r="B24" s="338"/>
      <c r="C24" s="338"/>
      <c r="D24" s="365"/>
      <c r="E24" s="365"/>
      <c r="F24" s="365"/>
      <c r="G24" s="365"/>
      <c r="H24" s="365"/>
      <c r="I24" s="366"/>
      <c r="J24" s="340"/>
      <c r="K24" s="337"/>
      <c r="L24" s="338"/>
      <c r="M24" s="338"/>
      <c r="N24" s="339"/>
      <c r="O24" s="339"/>
      <c r="P24" s="339"/>
      <c r="Q24" s="339"/>
      <c r="R24" s="339"/>
      <c r="S24" s="1728"/>
      <c r="T24" s="367"/>
    </row>
    <row r="25" spans="1:20" ht="18" customHeight="1"/>
    <row r="26" spans="1:20" ht="18" customHeight="1"/>
    <row r="27" spans="1:20" ht="18" customHeight="1"/>
    <row r="28" spans="1:20" ht="18" customHeight="1"/>
    <row r="29" spans="1:20" ht="18" customHeight="1"/>
    <row r="30" spans="1:20" ht="18" customHeight="1"/>
    <row r="31" spans="1:20" ht="18" customHeight="1"/>
    <row r="32" spans="1:20" ht="18" customHeight="1"/>
  </sheetData>
  <mergeCells count="14">
    <mergeCell ref="M3:M4"/>
    <mergeCell ref="S3:T3"/>
    <mergeCell ref="A5:C5"/>
    <mergeCell ref="K5:M5"/>
    <mergeCell ref="A1:C1"/>
    <mergeCell ref="S1:T1"/>
    <mergeCell ref="A2:J2"/>
    <mergeCell ref="K2:T2"/>
    <mergeCell ref="A3:A4"/>
    <mergeCell ref="B3:B4"/>
    <mergeCell ref="C3:C4"/>
    <mergeCell ref="I3:J3"/>
    <mergeCell ref="K3:K4"/>
    <mergeCell ref="L3:L4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30"/>
  <sheetViews>
    <sheetView zoomScaleNormal="100" zoomScaleSheetLayoutView="85" workbookViewId="0">
      <selection activeCell="T9" sqref="A9:T19"/>
    </sheetView>
  </sheetViews>
  <sheetFormatPr defaultRowHeight="13.5"/>
  <cols>
    <col min="1" max="2" width="5.77734375" style="1" customWidth="1"/>
    <col min="3" max="3" width="12.77734375" style="1" customWidth="1"/>
    <col min="4" max="5" width="10.77734375" style="49" hidden="1" customWidth="1"/>
    <col min="6" max="6" width="10.77734375" style="1699" hidden="1" customWidth="1"/>
    <col min="7" max="7" width="10.77734375" style="1699" customWidth="1"/>
    <col min="8" max="8" width="10.77734375" style="49" customWidth="1"/>
    <col min="9" max="10" width="7.77734375" style="1" customWidth="1"/>
    <col min="11" max="11" width="18.77734375" style="1" customWidth="1"/>
    <col min="12" max="12" width="1.77734375" style="7" customWidth="1"/>
    <col min="13" max="13" width="4.77734375" style="1" customWidth="1"/>
    <col min="14" max="14" width="3.77734375" style="1" customWidth="1"/>
    <col min="15" max="15" width="1.77734375" style="8" customWidth="1"/>
    <col min="16" max="16" width="10.77734375" style="1" customWidth="1"/>
    <col min="17" max="17" width="1.77734375" style="1" customWidth="1"/>
    <col min="18" max="18" width="4.77734375" style="1" customWidth="1"/>
    <col min="19" max="19" width="1.77734375" style="1" customWidth="1"/>
    <col min="20" max="20" width="12.77734375" style="1" customWidth="1"/>
    <col min="21" max="16384" width="8.88671875" style="1"/>
  </cols>
  <sheetData>
    <row r="1" spans="1:20" ht="42.75" customHeight="1">
      <c r="A1" s="2652" t="s">
        <v>85</v>
      </c>
      <c r="B1" s="2652"/>
      <c r="C1" s="2652"/>
      <c r="D1" s="28"/>
      <c r="E1" s="28"/>
      <c r="F1" s="1719"/>
      <c r="G1" s="1719"/>
      <c r="H1" s="28"/>
      <c r="I1" s="2"/>
      <c r="J1" s="2"/>
      <c r="K1" s="2"/>
      <c r="L1" s="5"/>
      <c r="M1" s="2"/>
      <c r="N1" s="3"/>
      <c r="O1" s="6"/>
      <c r="Q1" s="2783" t="s">
        <v>1247</v>
      </c>
      <c r="R1" s="2783"/>
      <c r="S1" s="2783"/>
      <c r="T1" s="2783"/>
    </row>
    <row r="2" spans="1:20" s="4" customFormat="1" ht="18" customHeight="1">
      <c r="A2" s="2654" t="s">
        <v>16</v>
      </c>
      <c r="B2" s="2655"/>
      <c r="C2" s="2655"/>
      <c r="D2" s="2655"/>
      <c r="E2" s="2655"/>
      <c r="F2" s="2655"/>
      <c r="G2" s="2655"/>
      <c r="H2" s="2655"/>
      <c r="I2" s="2655"/>
      <c r="J2" s="2656"/>
      <c r="K2" s="2682" t="s">
        <v>83</v>
      </c>
      <c r="L2" s="2711"/>
      <c r="M2" s="2711"/>
      <c r="N2" s="2711"/>
      <c r="O2" s="2711"/>
      <c r="P2" s="2711"/>
      <c r="Q2" s="2711"/>
      <c r="R2" s="2711"/>
      <c r="S2" s="2711"/>
      <c r="T2" s="2712"/>
    </row>
    <row r="3" spans="1:20" s="4" customFormat="1" ht="18" customHeight="1">
      <c r="A3" s="2645" t="s">
        <v>2</v>
      </c>
      <c r="B3" s="2647" t="s">
        <v>3</v>
      </c>
      <c r="C3" s="2647" t="s">
        <v>4</v>
      </c>
      <c r="D3" s="84" t="s">
        <v>722</v>
      </c>
      <c r="E3" s="888" t="s">
        <v>1213</v>
      </c>
      <c r="F3" s="1707" t="s">
        <v>1213</v>
      </c>
      <c r="G3" s="1707" t="s">
        <v>1213</v>
      </c>
      <c r="H3" s="888" t="s">
        <v>913</v>
      </c>
      <c r="I3" s="2647" t="s">
        <v>82</v>
      </c>
      <c r="J3" s="2649"/>
      <c r="K3" s="2713"/>
      <c r="L3" s="2714"/>
      <c r="M3" s="2714"/>
      <c r="N3" s="2714"/>
      <c r="O3" s="2714"/>
      <c r="P3" s="2714"/>
      <c r="Q3" s="2714"/>
      <c r="R3" s="2714"/>
      <c r="S3" s="2714"/>
      <c r="T3" s="2715"/>
    </row>
    <row r="4" spans="1:20" s="4" customFormat="1" ht="18" customHeight="1">
      <c r="A4" s="2646"/>
      <c r="B4" s="2648"/>
      <c r="C4" s="2648"/>
      <c r="D4" s="159" t="s">
        <v>919</v>
      </c>
      <c r="E4" s="910" t="s">
        <v>1244</v>
      </c>
      <c r="F4" s="1714" t="s">
        <v>1415</v>
      </c>
      <c r="G4" s="1714" t="s">
        <v>1419</v>
      </c>
      <c r="H4" s="910" t="s">
        <v>1420</v>
      </c>
      <c r="I4" s="68" t="s">
        <v>5</v>
      </c>
      <c r="J4" s="69" t="s">
        <v>6</v>
      </c>
      <c r="K4" s="2716"/>
      <c r="L4" s="2717"/>
      <c r="M4" s="2717"/>
      <c r="N4" s="2717"/>
      <c r="O4" s="2717"/>
      <c r="P4" s="2717"/>
      <c r="Q4" s="2717"/>
      <c r="R4" s="2717"/>
      <c r="S4" s="2717"/>
      <c r="T4" s="2718"/>
    </row>
    <row r="5" spans="1:20" s="4" customFormat="1" ht="18" customHeight="1">
      <c r="A5" s="368"/>
      <c r="B5" s="187" t="s">
        <v>144</v>
      </c>
      <c r="C5" s="369"/>
      <c r="D5" s="370">
        <f>SUM(D6:D10)</f>
        <v>73007000</v>
      </c>
      <c r="E5" s="370">
        <f>SUM(E6:E10)</f>
        <v>79212000</v>
      </c>
      <c r="F5" s="1757">
        <v>79212009</v>
      </c>
      <c r="G5" s="1757">
        <v>79212009</v>
      </c>
      <c r="H5" s="370">
        <f>SUM(H6:H10)</f>
        <v>79212009</v>
      </c>
      <c r="I5" s="1282">
        <f>H5-G5</f>
        <v>0</v>
      </c>
      <c r="J5" s="371">
        <f>I5/E5</f>
        <v>0</v>
      </c>
      <c r="K5" s="372"/>
      <c r="L5" s="373"/>
      <c r="M5" s="373"/>
      <c r="N5" s="373"/>
      <c r="O5" s="373"/>
      <c r="P5" s="373"/>
      <c r="Q5" s="373"/>
      <c r="R5" s="373"/>
      <c r="S5" s="373"/>
      <c r="T5" s="374"/>
    </row>
    <row r="6" spans="1:20" s="4" customFormat="1" ht="27.75" customHeight="1">
      <c r="A6" s="120" t="s">
        <v>221</v>
      </c>
      <c r="B6" s="121" t="s">
        <v>221</v>
      </c>
      <c r="C6" s="82" t="s">
        <v>479</v>
      </c>
      <c r="D6" s="83">
        <v>73000000</v>
      </c>
      <c r="E6" s="1161">
        <v>79205000</v>
      </c>
      <c r="F6" s="1705">
        <v>79205000</v>
      </c>
      <c r="G6" s="1705">
        <v>79205000</v>
      </c>
      <c r="H6" s="885">
        <f>SUM(T6:T7)</f>
        <v>79205000</v>
      </c>
      <c r="I6" s="1181">
        <f>H6-E6</f>
        <v>0</v>
      </c>
      <c r="J6" s="376">
        <f>I6/E6</f>
        <v>0</v>
      </c>
      <c r="K6" s="1166" t="s">
        <v>1010</v>
      </c>
      <c r="L6" s="2779" t="s">
        <v>1013</v>
      </c>
      <c r="M6" s="2780"/>
      <c r="N6" s="2780"/>
      <c r="O6" s="1159"/>
      <c r="P6" s="1152">
        <v>71288000</v>
      </c>
      <c r="Q6" s="1159" t="s">
        <v>489</v>
      </c>
      <c r="R6" s="1155">
        <v>100</v>
      </c>
      <c r="S6" s="1158" t="s">
        <v>49</v>
      </c>
      <c r="T6" s="1156">
        <f>R6*P6/100</f>
        <v>71288000</v>
      </c>
    </row>
    <row r="7" spans="1:20" s="1157" customFormat="1" ht="27.75" customHeight="1">
      <c r="A7" s="1170"/>
      <c r="B7" s="1171"/>
      <c r="C7" s="1160"/>
      <c r="D7" s="1161"/>
      <c r="E7" s="1161"/>
      <c r="F7" s="1705"/>
      <c r="G7" s="1705"/>
      <c r="H7" s="1161"/>
      <c r="I7" s="1181"/>
      <c r="J7" s="475"/>
      <c r="K7" s="1169" t="s">
        <v>1011</v>
      </c>
      <c r="L7" s="2784" t="s">
        <v>1012</v>
      </c>
      <c r="M7" s="2784"/>
      <c r="N7" s="2784"/>
      <c r="O7" s="1172"/>
      <c r="P7" s="1154">
        <v>7917000</v>
      </c>
      <c r="Q7" s="1172" t="s">
        <v>489</v>
      </c>
      <c r="R7" s="1153">
        <v>100</v>
      </c>
      <c r="S7" s="1174" t="s">
        <v>49</v>
      </c>
      <c r="T7" s="383">
        <f>R7*P7/100</f>
        <v>7917000</v>
      </c>
    </row>
    <row r="8" spans="1:20" s="4" customFormat="1" ht="18" customHeight="1">
      <c r="A8" s="77" t="s">
        <v>62</v>
      </c>
      <c r="B8" s="66" t="s">
        <v>62</v>
      </c>
      <c r="C8" s="66" t="s">
        <v>63</v>
      </c>
      <c r="D8" s="78">
        <v>0</v>
      </c>
      <c r="E8" s="78">
        <v>0</v>
      </c>
      <c r="F8" s="1703">
        <v>9</v>
      </c>
      <c r="G8" s="1703">
        <v>9</v>
      </c>
      <c r="H8" s="78">
        <f>SUM(T8:T9)</f>
        <v>9</v>
      </c>
      <c r="I8" s="79">
        <f>H8-F8</f>
        <v>0</v>
      </c>
      <c r="J8" s="134" t="e">
        <f>I8/E8</f>
        <v>#DIV/0!</v>
      </c>
      <c r="K8" s="113" t="s">
        <v>389</v>
      </c>
      <c r="L8" s="2781"/>
      <c r="M8" s="2744"/>
      <c r="N8" s="2744"/>
      <c r="O8" s="42"/>
      <c r="P8" s="378"/>
      <c r="Q8" s="31"/>
      <c r="R8" s="31"/>
      <c r="S8" s="31"/>
      <c r="T8" s="379">
        <v>0</v>
      </c>
    </row>
    <row r="9" spans="1:20" s="4" customFormat="1" ht="18" customHeight="1">
      <c r="A9" s="95"/>
      <c r="B9" s="67"/>
      <c r="C9" s="67"/>
      <c r="D9" s="96"/>
      <c r="E9" s="96"/>
      <c r="F9" s="1727"/>
      <c r="G9" s="1727"/>
      <c r="H9" s="96"/>
      <c r="I9" s="97"/>
      <c r="J9" s="236"/>
      <c r="K9" s="117" t="s">
        <v>390</v>
      </c>
      <c r="L9" s="381"/>
      <c r="M9" s="275"/>
      <c r="N9" s="275"/>
      <c r="O9" s="136"/>
      <c r="P9" s="382"/>
      <c r="Q9" s="276"/>
      <c r="R9" s="276"/>
      <c r="S9" s="276"/>
      <c r="T9" s="383">
        <v>9</v>
      </c>
    </row>
    <row r="10" spans="1:20" s="4" customFormat="1" ht="18" customHeight="1">
      <c r="A10" s="73" t="s">
        <v>64</v>
      </c>
      <c r="B10" s="74" t="s">
        <v>64</v>
      </c>
      <c r="C10" s="74" t="s">
        <v>480</v>
      </c>
      <c r="D10" s="104">
        <v>7000</v>
      </c>
      <c r="E10" s="895">
        <v>7000</v>
      </c>
      <c r="F10" s="1709">
        <v>7000</v>
      </c>
      <c r="G10" s="1709">
        <v>7000</v>
      </c>
      <c r="H10" s="895">
        <f>T10</f>
        <v>7000</v>
      </c>
      <c r="I10" s="880">
        <f>H10-G10</f>
        <v>0</v>
      </c>
      <c r="J10" s="140">
        <f>I10/E10</f>
        <v>0</v>
      </c>
      <c r="K10" s="105" t="s">
        <v>146</v>
      </c>
      <c r="L10" s="2782">
        <v>1400</v>
      </c>
      <c r="M10" s="2723"/>
      <c r="N10" s="2723"/>
      <c r="O10" s="106" t="s">
        <v>489</v>
      </c>
      <c r="P10" s="384">
        <v>5</v>
      </c>
      <c r="Q10" s="278" t="s">
        <v>84</v>
      </c>
      <c r="R10" s="278"/>
      <c r="S10" s="278"/>
      <c r="T10" s="385">
        <f>P10*L10</f>
        <v>7000</v>
      </c>
    </row>
    <row r="11" spans="1:20" ht="18" customHeight="1"/>
    <row r="12" spans="1:20" ht="18" customHeight="1"/>
    <row r="13" spans="1:20" ht="18" customHeight="1"/>
    <row r="14" spans="1:20" ht="18" customHeight="1"/>
    <row r="15" spans="1:20" ht="18" customHeight="1"/>
    <row r="16" spans="1:20" ht="18" customHeight="1"/>
    <row r="17" spans="24:24" ht="18" customHeight="1"/>
    <row r="18" spans="24:24" ht="18" customHeight="1"/>
    <row r="19" spans="24:24" ht="18" customHeight="1"/>
    <row r="20" spans="24:24" ht="18" customHeight="1"/>
    <row r="21" spans="24:24" ht="18" customHeight="1"/>
    <row r="22" spans="24:24" ht="18" customHeight="1"/>
    <row r="23" spans="24:24" ht="18" customHeight="1"/>
    <row r="24" spans="24:24" ht="18" customHeight="1"/>
    <row r="25" spans="24:24" ht="18" customHeight="1"/>
    <row r="26" spans="24:24" ht="18" customHeight="1"/>
    <row r="27" spans="24:24" ht="18" customHeight="1"/>
    <row r="28" spans="24:24" ht="18" customHeight="1"/>
    <row r="29" spans="24:24" ht="18" customHeight="1">
      <c r="X29" s="1">
        <v>45</v>
      </c>
    </row>
    <row r="30" spans="24:24" ht="18" customHeight="1"/>
  </sheetData>
  <mergeCells count="12">
    <mergeCell ref="L6:N6"/>
    <mergeCell ref="L8:N8"/>
    <mergeCell ref="L10:N10"/>
    <mergeCell ref="A1:C1"/>
    <mergeCell ref="Q1:T1"/>
    <mergeCell ref="A2:J2"/>
    <mergeCell ref="K2:T4"/>
    <mergeCell ref="A3:A4"/>
    <mergeCell ref="B3:B4"/>
    <mergeCell ref="C3:C4"/>
    <mergeCell ref="I3:J3"/>
    <mergeCell ref="L7:N7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781"/>
  <sheetViews>
    <sheetView zoomScaleNormal="100" zoomScaleSheetLayoutView="85" workbookViewId="0">
      <selection activeCell="T9" sqref="A9:T19"/>
    </sheetView>
  </sheetViews>
  <sheetFormatPr defaultRowHeight="0" customHeight="1" zeroHeight="1"/>
  <cols>
    <col min="1" max="1" width="3.109375" style="51" customWidth="1"/>
    <col min="2" max="2" width="5.77734375" style="51" customWidth="1"/>
    <col min="3" max="3" width="3.109375" style="51" customWidth="1"/>
    <col min="4" max="4" width="5.77734375" style="51" customWidth="1"/>
    <col min="5" max="5" width="3.109375" style="51" customWidth="1"/>
    <col min="6" max="6" width="12.77734375" style="827" customWidth="1"/>
    <col min="7" max="7" width="10.77734375" style="827" hidden="1" customWidth="1"/>
    <col min="8" max="8" width="10.77734375" style="1175" hidden="1" customWidth="1"/>
    <col min="9" max="9" width="10.77734375" style="1729" hidden="1" customWidth="1"/>
    <col min="10" max="10" width="10.77734375" style="1729" customWidth="1"/>
    <col min="11" max="12" width="10.77734375" style="827" customWidth="1"/>
    <col min="13" max="13" width="7.77734375" style="827" customWidth="1"/>
    <col min="14" max="14" width="20.88671875" style="827" customWidth="1"/>
    <col min="15" max="15" width="2.88671875" style="827" customWidth="1"/>
    <col min="16" max="16" width="5.77734375" style="827" customWidth="1"/>
    <col min="17" max="17" width="2.77734375" style="827" customWidth="1"/>
    <col min="18" max="18" width="7.77734375" style="1019" customWidth="1"/>
    <col min="19" max="19" width="2.77734375" style="827" customWidth="1"/>
    <col min="20" max="20" width="12.77734375" style="827" customWidth="1"/>
    <col min="21" max="21" width="2.77734375" style="827" customWidth="1"/>
    <col min="22" max="22" width="12.21875" style="53" bestFit="1" customWidth="1"/>
    <col min="23" max="16384" width="8.88671875" style="827"/>
  </cols>
  <sheetData>
    <row r="1" spans="1:23" ht="15" customHeight="1">
      <c r="A1" s="2785" t="s">
        <v>0</v>
      </c>
      <c r="B1" s="2785"/>
      <c r="C1" s="2785"/>
      <c r="D1" s="2785"/>
      <c r="E1" s="2785"/>
      <c r="F1" s="2785"/>
      <c r="G1" s="2785"/>
      <c r="H1" s="2785"/>
      <c r="I1" s="2785"/>
      <c r="J1" s="2785"/>
      <c r="K1" s="2785"/>
      <c r="L1" s="2785"/>
      <c r="R1" s="1009"/>
      <c r="S1" s="1009"/>
      <c r="T1" s="1009"/>
      <c r="U1" s="1009"/>
      <c r="V1" s="48" t="s">
        <v>1248</v>
      </c>
    </row>
    <row r="2" spans="1:23" ht="18" customHeight="1">
      <c r="A2" s="2786" t="s">
        <v>1</v>
      </c>
      <c r="B2" s="2787"/>
      <c r="C2" s="2787"/>
      <c r="D2" s="2787"/>
      <c r="E2" s="2787"/>
      <c r="F2" s="2787"/>
      <c r="G2" s="888" t="s">
        <v>722</v>
      </c>
      <c r="H2" s="888" t="s">
        <v>1213</v>
      </c>
      <c r="I2" s="1707" t="s">
        <v>1213</v>
      </c>
      <c r="J2" s="1707" t="s">
        <v>1213</v>
      </c>
      <c r="K2" s="888" t="s">
        <v>913</v>
      </c>
      <c r="L2" s="2680" t="s">
        <v>86</v>
      </c>
      <c r="M2" s="2680"/>
      <c r="N2" s="2788" t="s">
        <v>28</v>
      </c>
      <c r="O2" s="2789"/>
      <c r="P2" s="2789"/>
      <c r="Q2" s="2789"/>
      <c r="R2" s="2789"/>
      <c r="S2" s="2789"/>
      <c r="T2" s="2789"/>
      <c r="U2" s="2789"/>
      <c r="V2" s="2684"/>
    </row>
    <row r="3" spans="1:23" ht="18" customHeight="1">
      <c r="A3" s="2791" t="s">
        <v>2</v>
      </c>
      <c r="B3" s="2792"/>
      <c r="C3" s="2792" t="s">
        <v>3</v>
      </c>
      <c r="D3" s="2792"/>
      <c r="E3" s="2792" t="s">
        <v>4</v>
      </c>
      <c r="F3" s="2792"/>
      <c r="G3" s="910" t="s">
        <v>919</v>
      </c>
      <c r="H3" s="910" t="s">
        <v>1243</v>
      </c>
      <c r="I3" s="1714" t="s">
        <v>1415</v>
      </c>
      <c r="J3" s="1714" t="s">
        <v>1419</v>
      </c>
      <c r="K3" s="910" t="s">
        <v>1420</v>
      </c>
      <c r="L3" s="1007" t="s">
        <v>5</v>
      </c>
      <c r="M3" s="1007" t="s">
        <v>6</v>
      </c>
      <c r="N3" s="2790"/>
      <c r="O3" s="2686"/>
      <c r="P3" s="2686"/>
      <c r="Q3" s="2686"/>
      <c r="R3" s="2686"/>
      <c r="S3" s="2686"/>
      <c r="T3" s="2686"/>
      <c r="U3" s="2686"/>
      <c r="V3" s="2687"/>
    </row>
    <row r="4" spans="1:23" ht="18" customHeight="1">
      <c r="A4" s="2704" t="s">
        <v>34</v>
      </c>
      <c r="B4" s="2705"/>
      <c r="C4" s="2705"/>
      <c r="D4" s="2705"/>
      <c r="E4" s="2705"/>
      <c r="F4" s="2705"/>
      <c r="G4" s="185">
        <f>G5+G25+G29+G22+G30</f>
        <v>73007000</v>
      </c>
      <c r="H4" s="185">
        <f>H5+H25+H29+H22+H30</f>
        <v>79212000</v>
      </c>
      <c r="I4" s="1715">
        <v>79212008.535935134</v>
      </c>
      <c r="J4" s="1715">
        <v>79212008.535935134</v>
      </c>
      <c r="K4" s="185">
        <f>K5+K25+K29+K22+K30</f>
        <v>79212008.535935134</v>
      </c>
      <c r="L4" s="386">
        <f>K4-J4</f>
        <v>0</v>
      </c>
      <c r="M4" s="387">
        <f>L4/H4</f>
        <v>0</v>
      </c>
      <c r="N4" s="186"/>
      <c r="O4" s="1011"/>
      <c r="P4" s="1011"/>
      <c r="Q4" s="1011"/>
      <c r="R4" s="1010"/>
      <c r="S4" s="1011"/>
      <c r="T4" s="1011"/>
      <c r="U4" s="1011"/>
      <c r="V4" s="1012"/>
    </row>
    <row r="5" spans="1:23" ht="18" customHeight="1">
      <c r="A5" s="388" t="s">
        <v>35</v>
      </c>
      <c r="B5" s="281" t="s">
        <v>36</v>
      </c>
      <c r="C5" s="281" t="s">
        <v>37</v>
      </c>
      <c r="D5" s="281" t="s">
        <v>38</v>
      </c>
      <c r="E5" s="282"/>
      <c r="F5" s="389" t="s">
        <v>10</v>
      </c>
      <c r="G5" s="284">
        <f>SUM(G6:G21)</f>
        <v>65122000</v>
      </c>
      <c r="H5" s="284">
        <f>SUM(H6:H21)</f>
        <v>71288000</v>
      </c>
      <c r="I5" s="1758">
        <v>69187234.535935134</v>
      </c>
      <c r="J5" s="1758">
        <v>69187234.535935134</v>
      </c>
      <c r="K5" s="284">
        <f>SUM(K6:K21)</f>
        <v>69187234.535935134</v>
      </c>
      <c r="L5" s="390">
        <f>K5-J5</f>
        <v>0</v>
      </c>
      <c r="M5" s="391">
        <f>L5/H5</f>
        <v>0</v>
      </c>
      <c r="N5" s="285"/>
      <c r="O5" s="286"/>
      <c r="P5" s="286"/>
      <c r="Q5" s="286"/>
      <c r="R5" s="287"/>
      <c r="S5" s="286"/>
      <c r="T5" s="286"/>
      <c r="U5" s="286"/>
      <c r="V5" s="288"/>
    </row>
    <row r="6" spans="1:23" ht="18" customHeight="1">
      <c r="A6" s="280"/>
      <c r="B6" s="289"/>
      <c r="C6" s="289"/>
      <c r="D6" s="289"/>
      <c r="E6" s="289" t="s">
        <v>40</v>
      </c>
      <c r="F6" s="884" t="s">
        <v>41</v>
      </c>
      <c r="G6" s="290">
        <v>53177000</v>
      </c>
      <c r="H6" s="290">
        <v>51912000</v>
      </c>
      <c r="I6" s="1759">
        <v>50527000</v>
      </c>
      <c r="J6" s="1759">
        <v>50527000</v>
      </c>
      <c r="K6" s="290">
        <f>SUM(V6:V9)</f>
        <v>50527000</v>
      </c>
      <c r="L6" s="392">
        <f>K6-J6</f>
        <v>0</v>
      </c>
      <c r="M6" s="393">
        <f>L6/H6</f>
        <v>0</v>
      </c>
      <c r="N6" s="2407" t="s">
        <v>1460</v>
      </c>
      <c r="O6" s="2408"/>
      <c r="P6" s="2409">
        <v>6</v>
      </c>
      <c r="Q6" s="2410" t="s">
        <v>87</v>
      </c>
      <c r="R6" s="2411">
        <v>1</v>
      </c>
      <c r="S6" s="2410" t="s">
        <v>87</v>
      </c>
      <c r="T6" s="2412">
        <v>2175500</v>
      </c>
      <c r="U6" s="2413" t="s">
        <v>88</v>
      </c>
      <c r="V6" s="2414">
        <f t="shared" ref="V6:V21" si="0">PRODUCT(T6,R6,P6,O6)</f>
        <v>13053000</v>
      </c>
      <c r="W6" s="807"/>
    </row>
    <row r="7" spans="1:23" ht="18" customHeight="1">
      <c r="A7" s="280"/>
      <c r="B7" s="289"/>
      <c r="C7" s="289"/>
      <c r="D7" s="289"/>
      <c r="E7" s="289"/>
      <c r="F7" s="884"/>
      <c r="G7" s="290"/>
      <c r="H7" s="290"/>
      <c r="I7" s="1759"/>
      <c r="J7" s="1759"/>
      <c r="K7" s="290"/>
      <c r="L7" s="392"/>
      <c r="M7" s="393"/>
      <c r="N7" s="2407" t="s">
        <v>1461</v>
      </c>
      <c r="O7" s="2408"/>
      <c r="P7" s="2409">
        <v>6</v>
      </c>
      <c r="Q7" s="2410" t="s">
        <v>87</v>
      </c>
      <c r="R7" s="2411">
        <v>1</v>
      </c>
      <c r="S7" s="2410" t="s">
        <v>87</v>
      </c>
      <c r="T7" s="2412">
        <v>2088600</v>
      </c>
      <c r="U7" s="2413" t="s">
        <v>88</v>
      </c>
      <c r="V7" s="2414">
        <f t="shared" si="0"/>
        <v>12531600</v>
      </c>
      <c r="W7" s="806"/>
    </row>
    <row r="8" spans="1:23" ht="18" customHeight="1">
      <c r="A8" s="280"/>
      <c r="B8" s="289"/>
      <c r="C8" s="289"/>
      <c r="D8" s="289"/>
      <c r="E8" s="289"/>
      <c r="F8" s="884"/>
      <c r="G8" s="290"/>
      <c r="H8" s="290"/>
      <c r="I8" s="1759"/>
      <c r="J8" s="1759"/>
      <c r="K8" s="290"/>
      <c r="L8" s="392"/>
      <c r="M8" s="393"/>
      <c r="N8" s="2407"/>
      <c r="O8" s="2408"/>
      <c r="P8" s="2409">
        <v>10</v>
      </c>
      <c r="Q8" s="2410" t="s">
        <v>87</v>
      </c>
      <c r="R8" s="2411">
        <v>1</v>
      </c>
      <c r="S8" s="2410" t="s">
        <v>87</v>
      </c>
      <c r="T8" s="2412">
        <v>2088600</v>
      </c>
      <c r="U8" s="2413" t="s">
        <v>88</v>
      </c>
      <c r="V8" s="2414">
        <f t="shared" si="0"/>
        <v>20886000</v>
      </c>
      <c r="W8" s="1186"/>
    </row>
    <row r="9" spans="1:23" ht="18" customHeight="1">
      <c r="A9" s="280"/>
      <c r="B9" s="289"/>
      <c r="C9" s="289"/>
      <c r="D9" s="289"/>
      <c r="E9" s="289"/>
      <c r="F9" s="884"/>
      <c r="G9" s="290"/>
      <c r="H9" s="290"/>
      <c r="I9" s="1759"/>
      <c r="J9" s="1759"/>
      <c r="K9" s="397"/>
      <c r="L9" s="392"/>
      <c r="M9" s="393"/>
      <c r="N9" s="2407" t="s">
        <v>1462</v>
      </c>
      <c r="O9" s="2408"/>
      <c r="P9" s="2409">
        <v>2</v>
      </c>
      <c r="Q9" s="2410" t="s">
        <v>87</v>
      </c>
      <c r="R9" s="2411">
        <v>1</v>
      </c>
      <c r="S9" s="2410" t="s">
        <v>87</v>
      </c>
      <c r="T9" s="2412">
        <v>2028200</v>
      </c>
      <c r="U9" s="2413" t="s">
        <v>88</v>
      </c>
      <c r="V9" s="2414">
        <f t="shared" si="0"/>
        <v>4056400</v>
      </c>
    </row>
    <row r="10" spans="1:23" ht="18" customHeight="1">
      <c r="A10" s="280"/>
      <c r="B10" s="289"/>
      <c r="C10" s="289"/>
      <c r="D10" s="289"/>
      <c r="E10" s="293">
        <v>112</v>
      </c>
      <c r="F10" s="1097" t="s">
        <v>462</v>
      </c>
      <c r="G10" s="394">
        <v>1997000</v>
      </c>
      <c r="H10" s="394">
        <v>8390000</v>
      </c>
      <c r="I10" s="1762">
        <v>7930320</v>
      </c>
      <c r="J10" s="1762">
        <v>7930320</v>
      </c>
      <c r="K10" s="394">
        <f>SUM(V10:V13)+640</f>
        <v>7930320</v>
      </c>
      <c r="L10" s="395">
        <f>K10-J10</f>
        <v>0</v>
      </c>
      <c r="M10" s="396">
        <f>L10/H10</f>
        <v>0</v>
      </c>
      <c r="N10" s="2415" t="s">
        <v>1463</v>
      </c>
      <c r="O10" s="2416"/>
      <c r="P10" s="2417">
        <v>12</v>
      </c>
      <c r="Q10" s="2418" t="s">
        <v>87</v>
      </c>
      <c r="R10" s="2419">
        <v>8</v>
      </c>
      <c r="S10" s="2418" t="s">
        <v>87</v>
      </c>
      <c r="T10" s="2420">
        <v>30225</v>
      </c>
      <c r="U10" s="2421" t="s">
        <v>88</v>
      </c>
      <c r="V10" s="2422">
        <f t="shared" si="0"/>
        <v>2901600</v>
      </c>
    </row>
    <row r="11" spans="1:23" ht="18" customHeight="1">
      <c r="A11" s="280"/>
      <c r="B11" s="289"/>
      <c r="C11" s="289"/>
      <c r="D11" s="289"/>
      <c r="E11" s="296"/>
      <c r="F11" s="1099"/>
      <c r="G11" s="290"/>
      <c r="H11" s="290"/>
      <c r="I11" s="1759"/>
      <c r="J11" s="1759"/>
      <c r="K11" s="290"/>
      <c r="L11" s="392"/>
      <c r="M11" s="393"/>
      <c r="N11" s="2423" t="s">
        <v>771</v>
      </c>
      <c r="O11" s="2424"/>
      <c r="P11" s="2425"/>
      <c r="Q11" s="2410"/>
      <c r="R11" s="2426">
        <v>0.6</v>
      </c>
      <c r="S11" s="2383" t="s">
        <v>87</v>
      </c>
      <c r="T11" s="2384">
        <v>4116800</v>
      </c>
      <c r="U11" s="2391" t="s">
        <v>88</v>
      </c>
      <c r="V11" s="2385">
        <f t="shared" si="0"/>
        <v>2470080</v>
      </c>
    </row>
    <row r="12" spans="1:23" ht="18" customHeight="1">
      <c r="A12" s="280"/>
      <c r="B12" s="289"/>
      <c r="C12" s="289"/>
      <c r="D12" s="289"/>
      <c r="E12" s="296"/>
      <c r="F12" s="1099"/>
      <c r="G12" s="290"/>
      <c r="H12" s="290"/>
      <c r="I12" s="1759"/>
      <c r="J12" s="1759"/>
      <c r="K12" s="290"/>
      <c r="L12" s="392"/>
      <c r="M12" s="393"/>
      <c r="N12" s="2423"/>
      <c r="O12" s="2424"/>
      <c r="P12" s="2425"/>
      <c r="Q12" s="2410"/>
      <c r="R12" s="2426">
        <v>0.6</v>
      </c>
      <c r="S12" s="2383" t="s">
        <v>87</v>
      </c>
      <c r="T12" s="2384">
        <v>4264100</v>
      </c>
      <c r="U12" s="2391" t="s">
        <v>88</v>
      </c>
      <c r="V12" s="2385">
        <f>ROUND((T12*R12),-3)</f>
        <v>2558000</v>
      </c>
    </row>
    <row r="13" spans="1:23" ht="18" customHeight="1">
      <c r="A13" s="280"/>
      <c r="B13" s="289"/>
      <c r="C13" s="289"/>
      <c r="D13" s="289"/>
      <c r="E13" s="303"/>
      <c r="F13" s="1098"/>
      <c r="G13" s="397"/>
      <c r="H13" s="397"/>
      <c r="I13" s="1760"/>
      <c r="J13" s="1760"/>
      <c r="K13" s="397"/>
      <c r="L13" s="398"/>
      <c r="M13" s="399"/>
      <c r="N13" s="2427" t="s">
        <v>1464</v>
      </c>
      <c r="O13" s="2428"/>
      <c r="P13" s="2409">
        <v>12</v>
      </c>
      <c r="Q13" s="2410" t="s">
        <v>87</v>
      </c>
      <c r="R13" s="2411">
        <v>0</v>
      </c>
      <c r="S13" s="2410" t="s">
        <v>87</v>
      </c>
      <c r="T13" s="2412">
        <v>40000</v>
      </c>
      <c r="U13" s="2413" t="s">
        <v>88</v>
      </c>
      <c r="V13" s="2414">
        <f t="shared" si="0"/>
        <v>0</v>
      </c>
    </row>
    <row r="14" spans="1:23" ht="18" customHeight="1">
      <c r="A14" s="280"/>
      <c r="B14" s="289"/>
      <c r="C14" s="289"/>
      <c r="D14" s="289"/>
      <c r="E14" s="1017" t="s">
        <v>123</v>
      </c>
      <c r="F14" s="888" t="s">
        <v>70</v>
      </c>
      <c r="G14" s="394">
        <v>4738000</v>
      </c>
      <c r="H14" s="394">
        <v>5076000</v>
      </c>
      <c r="I14" s="1759">
        <v>5043515.8533333326</v>
      </c>
      <c r="J14" s="1759">
        <v>5043515.8533333326</v>
      </c>
      <c r="K14" s="290">
        <f>SUM(V14:V15)</f>
        <v>5043515.8533333326</v>
      </c>
      <c r="L14" s="395">
        <f>K14-J14</f>
        <v>0</v>
      </c>
      <c r="M14" s="396">
        <f>L14/H14</f>
        <v>0</v>
      </c>
      <c r="N14" s="2380" t="s">
        <v>105</v>
      </c>
      <c r="O14" s="2429"/>
      <c r="P14" s="2430"/>
      <c r="Q14" s="2431"/>
      <c r="R14" s="2430" t="s">
        <v>1465</v>
      </c>
      <c r="S14" s="2431" t="s">
        <v>87</v>
      </c>
      <c r="T14" s="2432">
        <v>58457320</v>
      </c>
      <c r="U14" s="2430" t="s">
        <v>88</v>
      </c>
      <c r="V14" s="2433">
        <f>PRODUCT((T14*1/12)-3)</f>
        <v>4871440.333333333</v>
      </c>
    </row>
    <row r="15" spans="1:23" ht="18" customHeight="1">
      <c r="A15" s="280"/>
      <c r="B15" s="289"/>
      <c r="C15" s="289"/>
      <c r="D15" s="289"/>
      <c r="E15" s="298"/>
      <c r="F15" s="899"/>
      <c r="G15" s="397"/>
      <c r="H15" s="397"/>
      <c r="I15" s="1760"/>
      <c r="J15" s="1760"/>
      <c r="K15" s="397"/>
      <c r="L15" s="398"/>
      <c r="M15" s="399"/>
      <c r="N15" s="2382" t="s">
        <v>1466</v>
      </c>
      <c r="O15" s="2434"/>
      <c r="P15" s="2435"/>
      <c r="Q15" s="2436"/>
      <c r="R15" s="2397">
        <v>8.0000000000000002E-3</v>
      </c>
      <c r="S15" s="2436" t="s">
        <v>87</v>
      </c>
      <c r="T15" s="2437">
        <v>21509440</v>
      </c>
      <c r="U15" s="2435" t="s">
        <v>88</v>
      </c>
      <c r="V15" s="2438">
        <f t="shared" si="0"/>
        <v>172075.51999999999</v>
      </c>
    </row>
    <row r="16" spans="1:23" ht="18" customHeight="1">
      <c r="A16" s="280"/>
      <c r="B16" s="289"/>
      <c r="C16" s="289"/>
      <c r="D16" s="289"/>
      <c r="E16" s="1017" t="s">
        <v>124</v>
      </c>
      <c r="F16" s="888" t="s">
        <v>71</v>
      </c>
      <c r="G16" s="394">
        <v>5190000</v>
      </c>
      <c r="H16" s="394">
        <v>5910000</v>
      </c>
      <c r="I16" s="1759">
        <v>5686398.6826018011</v>
      </c>
      <c r="J16" s="1759">
        <v>5686398.6826018011</v>
      </c>
      <c r="K16" s="290">
        <f>SUM(V16:V20)</f>
        <v>5686398.6826018011</v>
      </c>
      <c r="L16" s="395">
        <f>K16-J16</f>
        <v>0</v>
      </c>
      <c r="M16" s="396">
        <f>L16/H16</f>
        <v>0</v>
      </c>
      <c r="N16" s="2380" t="s">
        <v>1467</v>
      </c>
      <c r="O16" s="2429"/>
      <c r="P16" s="2431"/>
      <c r="Q16" s="2431"/>
      <c r="R16" s="2396">
        <v>3.2300000000000002E-2</v>
      </c>
      <c r="S16" s="2431" t="s">
        <v>87</v>
      </c>
      <c r="T16" s="2432">
        <v>58457320</v>
      </c>
      <c r="U16" s="2430" t="s">
        <v>88</v>
      </c>
      <c r="V16" s="2433">
        <f t="shared" si="0"/>
        <v>1888171.4360000002</v>
      </c>
    </row>
    <row r="17" spans="1:22" ht="18" customHeight="1">
      <c r="A17" s="280"/>
      <c r="B17" s="289"/>
      <c r="C17" s="289"/>
      <c r="D17" s="289"/>
      <c r="E17" s="1018"/>
      <c r="F17" s="884"/>
      <c r="G17" s="294"/>
      <c r="H17" s="294"/>
      <c r="I17" s="1731"/>
      <c r="J17" s="1731"/>
      <c r="K17" s="294"/>
      <c r="L17" s="402"/>
      <c r="M17" s="403"/>
      <c r="N17" s="2381" t="s">
        <v>1468</v>
      </c>
      <c r="O17" s="2439"/>
      <c r="P17" s="2440"/>
      <c r="Q17" s="2440"/>
      <c r="R17" s="2395">
        <v>4.2549999999999998E-2</v>
      </c>
      <c r="S17" s="2440" t="s">
        <v>87</v>
      </c>
      <c r="T17" s="2441">
        <v>1888171.4360000002</v>
      </c>
      <c r="U17" s="2442" t="s">
        <v>88</v>
      </c>
      <c r="V17" s="2443">
        <f t="shared" si="0"/>
        <v>80341.694601800002</v>
      </c>
    </row>
    <row r="18" spans="1:22" ht="18" customHeight="1">
      <c r="A18" s="280"/>
      <c r="B18" s="289"/>
      <c r="C18" s="289"/>
      <c r="D18" s="289"/>
      <c r="E18" s="1018"/>
      <c r="F18" s="884"/>
      <c r="G18" s="294"/>
      <c r="H18" s="294"/>
      <c r="I18" s="1731"/>
      <c r="J18" s="1731"/>
      <c r="K18" s="294"/>
      <c r="L18" s="402"/>
      <c r="M18" s="403"/>
      <c r="N18" s="2381" t="s">
        <v>1469</v>
      </c>
      <c r="O18" s="2439"/>
      <c r="P18" s="2440"/>
      <c r="Q18" s="2440"/>
      <c r="R18" s="2394">
        <v>4.4999999999999998E-2</v>
      </c>
      <c r="S18" s="2440" t="s">
        <v>87</v>
      </c>
      <c r="T18" s="2441">
        <v>58457320</v>
      </c>
      <c r="U18" s="2442" t="s">
        <v>88</v>
      </c>
      <c r="V18" s="2443">
        <f t="shared" si="0"/>
        <v>2630579.4</v>
      </c>
    </row>
    <row r="19" spans="1:22" ht="18" customHeight="1">
      <c r="A19" s="280"/>
      <c r="B19" s="289"/>
      <c r="C19" s="289"/>
      <c r="D19" s="289"/>
      <c r="E19" s="1018"/>
      <c r="F19" s="884"/>
      <c r="G19" s="294"/>
      <c r="H19" s="294"/>
      <c r="I19" s="1731"/>
      <c r="J19" s="1731"/>
      <c r="K19" s="294"/>
      <c r="L19" s="402"/>
      <c r="M19" s="403"/>
      <c r="N19" s="2381" t="s">
        <v>1470</v>
      </c>
      <c r="O19" s="2439"/>
      <c r="P19" s="2440"/>
      <c r="Q19" s="2440"/>
      <c r="R19" s="2395">
        <v>1.0999999999999999E-2</v>
      </c>
      <c r="S19" s="2440" t="s">
        <v>87</v>
      </c>
      <c r="T19" s="2441">
        <v>58457320</v>
      </c>
      <c r="U19" s="2442" t="s">
        <v>88</v>
      </c>
      <c r="V19" s="2443">
        <f t="shared" si="0"/>
        <v>643030.52</v>
      </c>
    </row>
    <row r="20" spans="1:22" ht="18" customHeight="1">
      <c r="A20" s="280"/>
      <c r="B20" s="289"/>
      <c r="C20" s="289"/>
      <c r="D20" s="289"/>
      <c r="E20" s="1018"/>
      <c r="F20" s="884"/>
      <c r="G20" s="294"/>
      <c r="H20" s="294"/>
      <c r="I20" s="1731"/>
      <c r="J20" s="1731"/>
      <c r="K20" s="294"/>
      <c r="L20" s="402"/>
      <c r="M20" s="403"/>
      <c r="N20" s="2381" t="s">
        <v>1471</v>
      </c>
      <c r="O20" s="2439"/>
      <c r="P20" s="2440"/>
      <c r="Q20" s="2440"/>
      <c r="R20" s="2393">
        <v>7.6E-3</v>
      </c>
      <c r="S20" s="2436" t="s">
        <v>87</v>
      </c>
      <c r="T20" s="2437">
        <v>58457320</v>
      </c>
      <c r="U20" s="2435" t="s">
        <v>88</v>
      </c>
      <c r="V20" s="2438">
        <f t="shared" si="0"/>
        <v>444275.63199999998</v>
      </c>
    </row>
    <row r="21" spans="1:22" ht="18" customHeight="1">
      <c r="A21" s="280"/>
      <c r="B21" s="289"/>
      <c r="C21" s="289"/>
      <c r="D21" s="289"/>
      <c r="E21" s="404" t="s">
        <v>333</v>
      </c>
      <c r="F21" s="1006" t="s">
        <v>334</v>
      </c>
      <c r="G21" s="291">
        <v>20000</v>
      </c>
      <c r="H21" s="291">
        <v>0</v>
      </c>
      <c r="I21" s="1732">
        <v>0</v>
      </c>
      <c r="J21" s="1732">
        <v>0</v>
      </c>
      <c r="K21" s="291">
        <f>SUM(V21)</f>
        <v>0</v>
      </c>
      <c r="L21" s="400">
        <f t="shared" ref="L21:L30" si="1">K21-J21</f>
        <v>0</v>
      </c>
      <c r="M21" s="401" t="e">
        <f t="shared" ref="M21:M30" si="2">L21/H21</f>
        <v>#DIV/0!</v>
      </c>
      <c r="N21" s="2399" t="s">
        <v>1472</v>
      </c>
      <c r="O21" s="2400"/>
      <c r="P21" s="2401"/>
      <c r="Q21" s="2401"/>
      <c r="R21" s="2402">
        <v>0</v>
      </c>
      <c r="S21" s="2403" t="s">
        <v>87</v>
      </c>
      <c r="T21" s="2404">
        <v>10000</v>
      </c>
      <c r="U21" s="2405" t="s">
        <v>88</v>
      </c>
      <c r="V21" s="2406">
        <f t="shared" si="0"/>
        <v>0</v>
      </c>
    </row>
    <row r="22" spans="1:22" ht="18" customHeight="1">
      <c r="A22" s="280"/>
      <c r="B22" s="289"/>
      <c r="C22" s="405" t="s">
        <v>149</v>
      </c>
      <c r="D22" s="405" t="s">
        <v>155</v>
      </c>
      <c r="E22" s="406"/>
      <c r="F22" s="407" t="s">
        <v>10</v>
      </c>
      <c r="G22" s="408">
        <f>G23+G24</f>
        <v>7878000</v>
      </c>
      <c r="H22" s="408">
        <f>H23+H24</f>
        <v>7917000</v>
      </c>
      <c r="I22" s="1765">
        <v>10017774</v>
      </c>
      <c r="J22" s="1765">
        <v>10017774</v>
      </c>
      <c r="K22" s="408">
        <f>K23+K24</f>
        <v>10017774</v>
      </c>
      <c r="L22" s="409">
        <f t="shared" si="1"/>
        <v>0</v>
      </c>
      <c r="M22" s="410">
        <f t="shared" si="2"/>
        <v>0</v>
      </c>
      <c r="N22" s="1767"/>
      <c r="O22" s="1768"/>
      <c r="P22" s="1769"/>
      <c r="Q22" s="1769"/>
      <c r="R22" s="411"/>
      <c r="S22" s="1769"/>
      <c r="T22" s="1770"/>
      <c r="U22" s="1771"/>
      <c r="V22" s="1772"/>
    </row>
    <row r="23" spans="1:22" ht="18" customHeight="1">
      <c r="A23" s="280"/>
      <c r="B23" s="289"/>
      <c r="C23" s="289"/>
      <c r="D23" s="289"/>
      <c r="E23" s="293" t="s">
        <v>240</v>
      </c>
      <c r="F23" s="888" t="s">
        <v>51</v>
      </c>
      <c r="G23" s="123">
        <v>7878000</v>
      </c>
      <c r="H23" s="123">
        <v>7917000</v>
      </c>
      <c r="I23" s="1710">
        <v>9681774</v>
      </c>
      <c r="J23" s="1710">
        <v>9681774</v>
      </c>
      <c r="K23" s="123">
        <f>SUM(V23)</f>
        <v>9681774</v>
      </c>
      <c r="L23" s="395">
        <f t="shared" si="1"/>
        <v>0</v>
      </c>
      <c r="M23" s="396">
        <f t="shared" si="2"/>
        <v>0</v>
      </c>
      <c r="N23" s="1761" t="s">
        <v>242</v>
      </c>
      <c r="O23" s="1885"/>
      <c r="P23" s="1885"/>
      <c r="Q23" s="1885"/>
      <c r="R23" s="1664">
        <v>12</v>
      </c>
      <c r="S23" s="1885" t="s">
        <v>243</v>
      </c>
      <c r="T23" s="1889">
        <v>806814.5</v>
      </c>
      <c r="U23" s="1888" t="s">
        <v>42</v>
      </c>
      <c r="V23" s="1890">
        <f>PRODUCT(T23,R23,P23,O23)</f>
        <v>9681774</v>
      </c>
    </row>
    <row r="24" spans="1:22" ht="18" customHeight="1">
      <c r="A24" s="280"/>
      <c r="B24" s="289"/>
      <c r="C24" s="289"/>
      <c r="D24" s="289"/>
      <c r="E24" s="309">
        <v>137</v>
      </c>
      <c r="F24" s="1007" t="s">
        <v>819</v>
      </c>
      <c r="G24" s="123">
        <v>0</v>
      </c>
      <c r="H24" s="123">
        <v>0</v>
      </c>
      <c r="I24" s="1710">
        <v>336000</v>
      </c>
      <c r="J24" s="1710">
        <v>336000</v>
      </c>
      <c r="K24" s="123">
        <f>SUM(V24)</f>
        <v>336000</v>
      </c>
      <c r="L24" s="395">
        <f t="shared" si="1"/>
        <v>0</v>
      </c>
      <c r="M24" s="396" t="e">
        <f t="shared" si="2"/>
        <v>#DIV/0!</v>
      </c>
      <c r="N24" s="1773" t="s">
        <v>820</v>
      </c>
      <c r="O24" s="1726"/>
      <c r="P24" s="1891">
        <v>24</v>
      </c>
      <c r="Q24" s="1726" t="s">
        <v>821</v>
      </c>
      <c r="R24" s="1663">
        <v>2</v>
      </c>
      <c r="S24" s="1726" t="s">
        <v>821</v>
      </c>
      <c r="T24" s="1892">
        <v>7000</v>
      </c>
      <c r="U24" s="1893" t="s">
        <v>822</v>
      </c>
      <c r="V24" s="1894">
        <f>PRODUCT(T24,R24,P24,O24)</f>
        <v>336000</v>
      </c>
    </row>
    <row r="25" spans="1:22" ht="29.25" customHeight="1">
      <c r="A25" s="412" t="s">
        <v>147</v>
      </c>
      <c r="B25" s="413" t="s">
        <v>449</v>
      </c>
      <c r="C25" s="414">
        <v>21</v>
      </c>
      <c r="D25" s="415" t="s">
        <v>109</v>
      </c>
      <c r="E25" s="414"/>
      <c r="F25" s="416" t="s">
        <v>148</v>
      </c>
      <c r="G25" s="417">
        <f>SUM(G26:G28)</f>
        <v>0</v>
      </c>
      <c r="H25" s="417">
        <f>SUM(H26:H28)</f>
        <v>0</v>
      </c>
      <c r="I25" s="417">
        <v>0</v>
      </c>
      <c r="J25" s="417">
        <v>0</v>
      </c>
      <c r="K25" s="417">
        <f>SUM(K26:K28)</f>
        <v>0</v>
      </c>
      <c r="L25" s="418">
        <f t="shared" si="1"/>
        <v>0</v>
      </c>
      <c r="M25" s="419" t="e">
        <f t="shared" si="2"/>
        <v>#DIV/0!</v>
      </c>
      <c r="N25" s="420"/>
      <c r="O25" s="421"/>
      <c r="P25" s="823"/>
      <c r="Q25" s="421"/>
      <c r="R25" s="422"/>
      <c r="S25" s="422"/>
      <c r="T25" s="422"/>
      <c r="U25" s="423"/>
      <c r="V25" s="424"/>
    </row>
    <row r="26" spans="1:22" ht="18" customHeight="1">
      <c r="A26" s="425"/>
      <c r="B26" s="426"/>
      <c r="C26" s="427"/>
      <c r="D26" s="428"/>
      <c r="E26" s="429">
        <v>211</v>
      </c>
      <c r="F26" s="430" t="s">
        <v>109</v>
      </c>
      <c r="G26" s="431">
        <v>0</v>
      </c>
      <c r="H26" s="431">
        <v>0</v>
      </c>
      <c r="I26" s="431">
        <v>0</v>
      </c>
      <c r="J26" s="431">
        <v>0</v>
      </c>
      <c r="K26" s="431">
        <f>SUM(V26:V29)</f>
        <v>0</v>
      </c>
      <c r="L26" s="432">
        <f t="shared" si="1"/>
        <v>0</v>
      </c>
      <c r="M26" s="433" t="e">
        <f t="shared" si="2"/>
        <v>#DIV/0!</v>
      </c>
      <c r="N26" s="1031" t="s">
        <v>306</v>
      </c>
      <c r="O26" s="1032"/>
      <c r="P26" s="1032"/>
      <c r="Q26" s="1032"/>
      <c r="R26" s="1033">
        <v>1</v>
      </c>
      <c r="S26" s="1034" t="s">
        <v>87</v>
      </c>
      <c r="T26" s="434">
        <v>0</v>
      </c>
      <c r="U26" s="1032" t="s">
        <v>84</v>
      </c>
      <c r="V26" s="435">
        <f>PRODUCT(T26,R26,P26,O26)</f>
        <v>0</v>
      </c>
    </row>
    <row r="27" spans="1:22" ht="18" customHeight="1">
      <c r="A27" s="425"/>
      <c r="B27" s="428"/>
      <c r="C27" s="428"/>
      <c r="D27" s="428"/>
      <c r="E27" s="436">
        <v>212</v>
      </c>
      <c r="F27" s="437" t="s">
        <v>110</v>
      </c>
      <c r="G27" s="1284">
        <v>0</v>
      </c>
      <c r="H27" s="1284">
        <v>0</v>
      </c>
      <c r="I27" s="1284">
        <v>0</v>
      </c>
      <c r="J27" s="1284">
        <v>0</v>
      </c>
      <c r="K27" s="1284">
        <f>SUM(V27)</f>
        <v>0</v>
      </c>
      <c r="L27" s="438">
        <f t="shared" si="1"/>
        <v>0</v>
      </c>
      <c r="M27" s="438" t="e">
        <f t="shared" si="2"/>
        <v>#DIV/0!</v>
      </c>
      <c r="N27" s="439"/>
      <c r="O27" s="440"/>
      <c r="P27" s="440"/>
      <c r="Q27" s="440"/>
      <c r="R27" s="441"/>
      <c r="S27" s="442" t="s">
        <v>87</v>
      </c>
      <c r="T27" s="434">
        <v>0</v>
      </c>
      <c r="U27" s="440" t="s">
        <v>84</v>
      </c>
      <c r="V27" s="435">
        <f>T27*R27</f>
        <v>0</v>
      </c>
    </row>
    <row r="28" spans="1:22" ht="18" customHeight="1">
      <c r="A28" s="443"/>
      <c r="B28" s="444"/>
      <c r="C28" s="444"/>
      <c r="D28" s="444"/>
      <c r="E28" s="445">
        <v>213</v>
      </c>
      <c r="F28" s="445" t="s">
        <v>111</v>
      </c>
      <c r="G28" s="1285">
        <v>0</v>
      </c>
      <c r="H28" s="1285">
        <v>0</v>
      </c>
      <c r="I28" s="1285">
        <v>0</v>
      </c>
      <c r="J28" s="1285">
        <v>0</v>
      </c>
      <c r="K28" s="1285">
        <f>SUM(V28)</f>
        <v>0</v>
      </c>
      <c r="L28" s="446">
        <f t="shared" si="1"/>
        <v>0</v>
      </c>
      <c r="M28" s="446" t="e">
        <f t="shared" si="2"/>
        <v>#DIV/0!</v>
      </c>
      <c r="N28" s="1035"/>
      <c r="O28" s="449"/>
      <c r="P28" s="449"/>
      <c r="Q28" s="449"/>
      <c r="R28" s="1036"/>
      <c r="S28" s="447" t="s">
        <v>87</v>
      </c>
      <c r="T28" s="448">
        <v>0</v>
      </c>
      <c r="U28" s="449" t="s">
        <v>84</v>
      </c>
      <c r="V28" s="450">
        <f>T28*R28</f>
        <v>0</v>
      </c>
    </row>
    <row r="29" spans="1:22" ht="32.25" customHeight="1">
      <c r="A29" s="451">
        <v>4</v>
      </c>
      <c r="B29" s="452" t="s">
        <v>238</v>
      </c>
      <c r="C29" s="453" t="s">
        <v>330</v>
      </c>
      <c r="D29" s="452" t="s">
        <v>238</v>
      </c>
      <c r="E29" s="453" t="s">
        <v>331</v>
      </c>
      <c r="F29" s="454" t="s">
        <v>12</v>
      </c>
      <c r="G29" s="455">
        <v>0</v>
      </c>
      <c r="H29" s="455">
        <v>0</v>
      </c>
      <c r="I29" s="455">
        <v>0</v>
      </c>
      <c r="J29" s="455">
        <v>0</v>
      </c>
      <c r="K29" s="455">
        <f>SUM(V29)</f>
        <v>0</v>
      </c>
      <c r="L29" s="456">
        <f t="shared" si="1"/>
        <v>0</v>
      </c>
      <c r="M29" s="457" t="e">
        <f t="shared" si="2"/>
        <v>#DIV/0!</v>
      </c>
      <c r="N29" s="458"/>
      <c r="O29" s="459"/>
      <c r="P29" s="459"/>
      <c r="Q29" s="459"/>
      <c r="R29" s="460"/>
      <c r="S29" s="459"/>
      <c r="T29" s="459"/>
      <c r="U29" s="459"/>
      <c r="V29" s="461">
        <v>0</v>
      </c>
    </row>
    <row r="30" spans="1:22" ht="28.5" customHeight="1">
      <c r="A30" s="462">
        <v>7</v>
      </c>
      <c r="B30" s="452" t="s">
        <v>327</v>
      </c>
      <c r="C30" s="453" t="s">
        <v>328</v>
      </c>
      <c r="D30" s="452" t="s">
        <v>327</v>
      </c>
      <c r="E30" s="453" t="s">
        <v>329</v>
      </c>
      <c r="F30" s="454" t="s">
        <v>315</v>
      </c>
      <c r="G30" s="455">
        <v>7000</v>
      </c>
      <c r="H30" s="455">
        <v>7000</v>
      </c>
      <c r="I30" s="455">
        <v>7000</v>
      </c>
      <c r="J30" s="455">
        <v>7000</v>
      </c>
      <c r="K30" s="455">
        <f>SUM(V30:V33)</f>
        <v>7000</v>
      </c>
      <c r="L30" s="456">
        <f t="shared" si="1"/>
        <v>0</v>
      </c>
      <c r="M30" s="457">
        <f t="shared" si="2"/>
        <v>0</v>
      </c>
      <c r="N30" s="758" t="s">
        <v>585</v>
      </c>
      <c r="O30" s="459"/>
      <c r="P30" s="459"/>
      <c r="Q30" s="459"/>
      <c r="R30" s="460"/>
      <c r="S30" s="459"/>
      <c r="T30" s="459"/>
      <c r="U30" s="459"/>
      <c r="V30" s="461">
        <v>7000</v>
      </c>
    </row>
    <row r="31" spans="1:22" ht="18" customHeight="1"/>
    <row r="32" spans="1:22" ht="18" customHeight="1"/>
    <row r="33" spans="3:22" ht="18" customHeight="1"/>
    <row r="34" spans="3:22" ht="18" customHeight="1"/>
    <row r="35" spans="3:22" ht="18" customHeight="1"/>
    <row r="36" spans="3:22" ht="18" customHeight="1">
      <c r="C36" s="15"/>
      <c r="D36" s="15"/>
      <c r="E36" s="15"/>
      <c r="F36" s="1008"/>
      <c r="G36" s="1008"/>
      <c r="H36" s="1274"/>
      <c r="I36" s="1712"/>
      <c r="J36" s="1905"/>
      <c r="K36" s="1042"/>
      <c r="L36" s="1008"/>
      <c r="M36" s="1008"/>
      <c r="N36" s="1008"/>
      <c r="O36" s="1008"/>
      <c r="P36" s="1008"/>
      <c r="Q36" s="1008"/>
      <c r="R36" s="989"/>
      <c r="S36" s="1008"/>
      <c r="T36" s="1008"/>
      <c r="U36" s="1008"/>
      <c r="V36" s="13"/>
    </row>
    <row r="37" spans="3:22" ht="18" customHeight="1">
      <c r="C37" s="15"/>
      <c r="D37" s="15"/>
      <c r="E37" s="15"/>
      <c r="F37" s="1008"/>
      <c r="G37" s="1008"/>
      <c r="H37" s="1274"/>
      <c r="I37" s="1712"/>
      <c r="J37" s="1905"/>
      <c r="K37" s="1042"/>
      <c r="L37" s="1008"/>
      <c r="M37" s="1008"/>
      <c r="N37" s="1008"/>
      <c r="O37" s="1008"/>
      <c r="P37" s="1008"/>
      <c r="Q37" s="1008"/>
      <c r="R37" s="989"/>
      <c r="S37" s="1008"/>
      <c r="T37" s="1008"/>
      <c r="U37" s="1008"/>
      <c r="V37" s="13"/>
    </row>
    <row r="38" spans="3:22" ht="18" customHeight="1"/>
    <row r="39" spans="3:22" ht="18" customHeight="1"/>
    <row r="40" spans="3:22" ht="18" customHeight="1"/>
    <row r="41" spans="3:22" ht="18" customHeight="1"/>
    <row r="42" spans="3:22" ht="14.1" customHeight="1"/>
    <row r="43" spans="3:22" ht="14.1" customHeight="1"/>
    <row r="44" spans="3:22" ht="14.1" customHeight="1"/>
    <row r="45" spans="3:22" ht="14.1" customHeight="1"/>
    <row r="46" spans="3:22" ht="14.1" customHeight="1"/>
    <row r="47" spans="3:22" ht="14.1" customHeight="1"/>
    <row r="48" spans="3:22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</sheetData>
  <mergeCells count="8">
    <mergeCell ref="A4:F4"/>
    <mergeCell ref="A1:L1"/>
    <mergeCell ref="A2:F2"/>
    <mergeCell ref="L2:M2"/>
    <mergeCell ref="N2:V3"/>
    <mergeCell ref="A3:B3"/>
    <mergeCell ref="C3:D3"/>
    <mergeCell ref="E3:F3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T21"/>
  <sheetViews>
    <sheetView showGridLines="0" zoomScaleNormal="100" zoomScaleSheetLayoutView="100" workbookViewId="0">
      <selection activeCell="J29" sqref="J29"/>
    </sheetView>
  </sheetViews>
  <sheetFormatPr defaultRowHeight="13.5"/>
  <cols>
    <col min="1" max="2" width="5.77734375" style="1" customWidth="1"/>
    <col min="3" max="3" width="12.77734375" style="1" customWidth="1"/>
    <col min="4" max="6" width="9.88671875" style="49" hidden="1" customWidth="1"/>
    <col min="7" max="8" width="9.88671875" style="1699" customWidth="1"/>
    <col min="9" max="9" width="10.77734375" style="1" customWidth="1"/>
    <col min="10" max="10" width="7.77734375" style="1" customWidth="1"/>
    <col min="11" max="12" width="10.88671875" style="1" bestFit="1" customWidth="1"/>
    <col min="13" max="13" width="17.88671875" style="1" bestFit="1" customWidth="1"/>
    <col min="14" max="16" width="9.88671875" style="49" hidden="1" customWidth="1"/>
    <col min="17" max="18" width="9.88671875" style="1699" customWidth="1"/>
    <col min="19" max="19" width="10.77734375" style="1" customWidth="1"/>
    <col min="20" max="20" width="7.77734375" style="1" customWidth="1"/>
    <col min="21" max="16384" width="8.88671875" style="1"/>
  </cols>
  <sheetData>
    <row r="1" spans="1:20">
      <c r="A1" s="2652" t="s">
        <v>203</v>
      </c>
      <c r="B1" s="2652"/>
      <c r="C1" s="2652"/>
      <c r="D1" s="28"/>
      <c r="E1" s="28"/>
      <c r="F1" s="28"/>
      <c r="G1" s="1719"/>
      <c r="H1" s="1719"/>
      <c r="I1" s="2"/>
      <c r="J1" s="2"/>
      <c r="K1" s="2"/>
      <c r="L1" s="2"/>
      <c r="M1" s="2"/>
      <c r="S1" s="2783" t="s">
        <v>1247</v>
      </c>
      <c r="T1" s="2783"/>
    </row>
    <row r="2" spans="1:20" s="4" customFormat="1" ht="20.25" customHeight="1">
      <c r="A2" s="2654" t="s">
        <v>204</v>
      </c>
      <c r="B2" s="2655"/>
      <c r="C2" s="2655"/>
      <c r="D2" s="2655"/>
      <c r="E2" s="2655"/>
      <c r="F2" s="2655"/>
      <c r="G2" s="2655"/>
      <c r="H2" s="2655"/>
      <c r="I2" s="2655"/>
      <c r="J2" s="2656"/>
      <c r="K2" s="2657" t="s">
        <v>205</v>
      </c>
      <c r="L2" s="2655"/>
      <c r="M2" s="2655"/>
      <c r="N2" s="2655"/>
      <c r="O2" s="2655"/>
      <c r="P2" s="2655"/>
      <c r="Q2" s="2655"/>
      <c r="R2" s="2655"/>
      <c r="S2" s="2655"/>
      <c r="T2" s="2656"/>
    </row>
    <row r="3" spans="1:20" s="4" customFormat="1" ht="20.25" customHeight="1">
      <c r="A3" s="2645" t="s">
        <v>206</v>
      </c>
      <c r="B3" s="2647" t="s">
        <v>207</v>
      </c>
      <c r="C3" s="2647" t="s">
        <v>208</v>
      </c>
      <c r="D3" s="888" t="s">
        <v>818</v>
      </c>
      <c r="E3" s="888" t="s">
        <v>1213</v>
      </c>
      <c r="F3" s="888" t="s">
        <v>913</v>
      </c>
      <c r="G3" s="1707" t="s">
        <v>913</v>
      </c>
      <c r="H3" s="1707" t="s">
        <v>913</v>
      </c>
      <c r="I3" s="2647" t="s">
        <v>209</v>
      </c>
      <c r="J3" s="2649"/>
      <c r="K3" s="2650" t="s">
        <v>206</v>
      </c>
      <c r="L3" s="2647" t="s">
        <v>207</v>
      </c>
      <c r="M3" s="2647" t="s">
        <v>208</v>
      </c>
      <c r="N3" s="888" t="s">
        <v>818</v>
      </c>
      <c r="O3" s="888" t="s">
        <v>1213</v>
      </c>
      <c r="P3" s="1707" t="s">
        <v>913</v>
      </c>
      <c r="Q3" s="1707" t="s">
        <v>913</v>
      </c>
      <c r="R3" s="1707" t="s">
        <v>913</v>
      </c>
      <c r="S3" s="2647" t="s">
        <v>209</v>
      </c>
      <c r="T3" s="2649"/>
    </row>
    <row r="4" spans="1:20" s="4" customFormat="1" ht="20.25" customHeight="1">
      <c r="A4" s="2646"/>
      <c r="B4" s="2648"/>
      <c r="C4" s="2648"/>
      <c r="D4" s="910" t="s">
        <v>919</v>
      </c>
      <c r="E4" s="1286" t="s">
        <v>1241</v>
      </c>
      <c r="F4" s="1286" t="s">
        <v>1417</v>
      </c>
      <c r="G4" s="1286" t="s">
        <v>1416</v>
      </c>
      <c r="H4" s="1286" t="s">
        <v>1420</v>
      </c>
      <c r="I4" s="68" t="s">
        <v>210</v>
      </c>
      <c r="J4" s="69" t="s">
        <v>211</v>
      </c>
      <c r="K4" s="2651"/>
      <c r="L4" s="2648"/>
      <c r="M4" s="2648"/>
      <c r="N4" s="910" t="s">
        <v>919</v>
      </c>
      <c r="O4" s="1286" t="s">
        <v>1241</v>
      </c>
      <c r="P4" s="1286" t="s">
        <v>1417</v>
      </c>
      <c r="Q4" s="1286" t="s">
        <v>1416</v>
      </c>
      <c r="R4" s="1286" t="s">
        <v>1420</v>
      </c>
      <c r="S4" s="68" t="s">
        <v>210</v>
      </c>
      <c r="T4" s="69" t="s">
        <v>211</v>
      </c>
    </row>
    <row r="5" spans="1:20" s="4" customFormat="1" ht="20.100000000000001" customHeight="1">
      <c r="A5" s="2642" t="s">
        <v>212</v>
      </c>
      <c r="B5" s="2643"/>
      <c r="C5" s="2643"/>
      <c r="D5" s="877">
        <f>D6+D8+D9</f>
        <v>70545000</v>
      </c>
      <c r="E5" s="877">
        <f>E6+E8+E9</f>
        <v>78390000</v>
      </c>
      <c r="F5" s="877">
        <f>F6+F8+F9</f>
        <v>77415000</v>
      </c>
      <c r="G5" s="1700">
        <f>G6+G8+G9</f>
        <v>74815000</v>
      </c>
      <c r="H5" s="1700">
        <f>H6+H8+H9</f>
        <v>77415000</v>
      </c>
      <c r="I5" s="1701">
        <f>H5-G5</f>
        <v>2600000</v>
      </c>
      <c r="J5" s="72">
        <f>I5/E5</f>
        <v>3.316749585406302E-2</v>
      </c>
      <c r="K5" s="2644" t="s">
        <v>212</v>
      </c>
      <c r="L5" s="2643"/>
      <c r="M5" s="2643"/>
      <c r="N5" s="70">
        <f>N6+N19+N20+N21</f>
        <v>70545</v>
      </c>
      <c r="O5" s="877">
        <f>O6+O19+O20+O21</f>
        <v>78390000</v>
      </c>
      <c r="P5" s="877">
        <f>P6+P19+P20+P21</f>
        <v>77415000.261599734</v>
      </c>
      <c r="Q5" s="1700">
        <f>Q6+Q19+Q20+Q21</f>
        <v>74814999.961599737</v>
      </c>
      <c r="R5" s="1700">
        <f>R6+R19+R20+R21</f>
        <v>77415000.261599734</v>
      </c>
      <c r="S5" s="1701">
        <f>R5-Q5</f>
        <v>2600000.299999997</v>
      </c>
      <c r="T5" s="371">
        <f>S5/O5</f>
        <v>3.3167499681081736E-2</v>
      </c>
    </row>
    <row r="6" spans="1:20" s="4" customFormat="1" ht="28.5" customHeight="1">
      <c r="A6" s="102" t="s">
        <v>478</v>
      </c>
      <c r="B6" s="103"/>
      <c r="C6" s="74"/>
      <c r="D6" s="895">
        <f>D7</f>
        <v>70530000</v>
      </c>
      <c r="E6" s="895">
        <f>E7</f>
        <v>78375000</v>
      </c>
      <c r="F6" s="895">
        <f>F7</f>
        <v>77400000</v>
      </c>
      <c r="G6" s="1709">
        <f>G7</f>
        <v>74800000</v>
      </c>
      <c r="H6" s="1709">
        <f>H7</f>
        <v>77400000</v>
      </c>
      <c r="I6" s="1702">
        <f t="shared" ref="I6:I9" si="0">H6-G6</f>
        <v>2600000</v>
      </c>
      <c r="J6" s="463">
        <f>I6/E6</f>
        <v>3.3173843700159487E-2</v>
      </c>
      <c r="K6" s="139" t="s">
        <v>213</v>
      </c>
      <c r="L6" s="66"/>
      <c r="M6" s="66"/>
      <c r="N6" s="464">
        <f>N7+N13</f>
        <v>70530</v>
      </c>
      <c r="O6" s="464">
        <f>O7+O13</f>
        <v>78375000</v>
      </c>
      <c r="P6" s="464">
        <f>P7+P13</f>
        <v>77400000.261599734</v>
      </c>
      <c r="Q6" s="464">
        <f>Q7+Q13</f>
        <v>74799999.961599737</v>
      </c>
      <c r="R6" s="464">
        <f>R7+R13</f>
        <v>77400000.261599734</v>
      </c>
      <c r="S6" s="1704">
        <f t="shared" ref="S6:S21" si="1">R6-Q6</f>
        <v>2600000.299999997</v>
      </c>
      <c r="T6" s="376">
        <f t="shared" ref="T6:T21" si="2">S6/O6</f>
        <v>3.3173847527910645E-2</v>
      </c>
    </row>
    <row r="7" spans="1:20" s="4" customFormat="1" ht="30.75" customHeight="1">
      <c r="A7" s="120"/>
      <c r="B7" s="112" t="s">
        <v>221</v>
      </c>
      <c r="C7" s="66" t="s">
        <v>479</v>
      </c>
      <c r="D7" s="78">
        <f>'특별운송-세입'!D7</f>
        <v>70530000</v>
      </c>
      <c r="E7" s="78">
        <f>'특별운송-세입'!E7</f>
        <v>78375000</v>
      </c>
      <c r="F7" s="78">
        <f>'특별운송-세입'!H7</f>
        <v>77400000</v>
      </c>
      <c r="G7" s="1703">
        <f>'특별운송-세입'!G7</f>
        <v>74800000</v>
      </c>
      <c r="H7" s="1703">
        <f>'특별운송-세입'!H7</f>
        <v>77400000</v>
      </c>
      <c r="I7" s="1704">
        <f t="shared" si="0"/>
        <v>2600000</v>
      </c>
      <c r="J7" s="376">
        <f>I7/E7</f>
        <v>3.3173843700159487E-2</v>
      </c>
      <c r="K7" s="164"/>
      <c r="L7" s="74" t="s">
        <v>214</v>
      </c>
      <c r="M7" s="74"/>
      <c r="N7" s="465">
        <f>SUM(N8:N12)</f>
        <v>62167</v>
      </c>
      <c r="O7" s="465">
        <f>SUM(O8:O12)</f>
        <v>66650000</v>
      </c>
      <c r="P7" s="465">
        <f>SUM(P8:P12)</f>
        <v>66400000.261599734</v>
      </c>
      <c r="Q7" s="465">
        <f>SUM(Q8:Q12)</f>
        <v>66545954.261599734</v>
      </c>
      <c r="R7" s="465">
        <f>SUM(R8:R12)</f>
        <v>66400000.261599734</v>
      </c>
      <c r="S7" s="1702">
        <f t="shared" si="1"/>
        <v>-145954</v>
      </c>
      <c r="T7" s="463">
        <f t="shared" si="2"/>
        <v>-2.1898574643660915E-3</v>
      </c>
    </row>
    <row r="8" spans="1:20" s="4" customFormat="1" ht="20.100000000000001" customHeight="1">
      <c r="A8" s="73" t="s">
        <v>216</v>
      </c>
      <c r="B8" s="74" t="s">
        <v>216</v>
      </c>
      <c r="C8" s="74" t="s">
        <v>217</v>
      </c>
      <c r="D8" s="465">
        <f>'특별운송-세입'!D10</f>
        <v>0</v>
      </c>
      <c r="E8" s="465">
        <f>'특별운송-세입'!E10</f>
        <v>0</v>
      </c>
      <c r="F8" s="465">
        <f>'특별운송-세입'!H10</f>
        <v>0</v>
      </c>
      <c r="G8" s="465">
        <f>'특별운송-세입'!G10</f>
        <v>0</v>
      </c>
      <c r="H8" s="465">
        <f>'특별운송-세입'!H10</f>
        <v>0</v>
      </c>
      <c r="I8" s="1702">
        <f t="shared" si="0"/>
        <v>0</v>
      </c>
      <c r="J8" s="140" t="e">
        <f>I8/E8</f>
        <v>#DIV/0!</v>
      </c>
      <c r="K8" s="90"/>
      <c r="L8" s="66"/>
      <c r="M8" s="122" t="s">
        <v>215</v>
      </c>
      <c r="N8" s="466">
        <f>'특별운송-세출'!G6</f>
        <v>49046</v>
      </c>
      <c r="O8" s="466">
        <f>'특별운송-세출'!H6</f>
        <v>52611000</v>
      </c>
      <c r="P8" s="466">
        <f>'특별운송-세출'!K6</f>
        <v>52238200</v>
      </c>
      <c r="Q8" s="466">
        <f>'특별운송-세출'!J6</f>
        <v>52238200</v>
      </c>
      <c r="R8" s="466">
        <f>'특별운송-세출'!K6</f>
        <v>52238200</v>
      </c>
      <c r="S8" s="1722">
        <f t="shared" si="1"/>
        <v>0</v>
      </c>
      <c r="T8" s="467">
        <f t="shared" si="2"/>
        <v>0</v>
      </c>
    </row>
    <row r="9" spans="1:20" s="4" customFormat="1" ht="20.100000000000001" customHeight="1">
      <c r="A9" s="95" t="s">
        <v>218</v>
      </c>
      <c r="B9" s="67" t="s">
        <v>218</v>
      </c>
      <c r="C9" s="67" t="s">
        <v>480</v>
      </c>
      <c r="D9" s="468">
        <f>'특별운송-세입'!D11</f>
        <v>15000</v>
      </c>
      <c r="E9" s="468">
        <f>'특별운송-세입'!E11</f>
        <v>15000</v>
      </c>
      <c r="F9" s="468">
        <f>'특별운송-세입'!H11</f>
        <v>15000</v>
      </c>
      <c r="G9" s="468">
        <f>'특별운송-세입'!G11</f>
        <v>15000</v>
      </c>
      <c r="H9" s="468">
        <f>'특별운송-세입'!H11</f>
        <v>15000</v>
      </c>
      <c r="I9" s="1728">
        <f t="shared" si="0"/>
        <v>0</v>
      </c>
      <c r="J9" s="236">
        <f>I9/E9</f>
        <v>0</v>
      </c>
      <c r="K9" s="90"/>
      <c r="L9" s="82"/>
      <c r="M9" s="98" t="s">
        <v>219</v>
      </c>
      <c r="N9" s="469">
        <f>'특별운송-세출'!G9</f>
        <v>3010</v>
      </c>
      <c r="O9" s="469">
        <f>'특별운송-세출'!H9</f>
        <v>3163000</v>
      </c>
      <c r="P9" s="469">
        <f>'특별운송-세출'!K9</f>
        <v>3125160</v>
      </c>
      <c r="Q9" s="469">
        <f>'특별운송-세출'!J9</f>
        <v>3125160</v>
      </c>
      <c r="R9" s="469">
        <f>'특별운송-세출'!K9</f>
        <v>3125160</v>
      </c>
      <c r="S9" s="913">
        <f t="shared" si="1"/>
        <v>0</v>
      </c>
      <c r="T9" s="470">
        <f t="shared" si="2"/>
        <v>0</v>
      </c>
    </row>
    <row r="10" spans="1:20" s="4" customFormat="1" ht="20.100000000000001" customHeight="1">
      <c r="A10" s="77"/>
      <c r="B10" s="66"/>
      <c r="C10" s="66"/>
      <c r="D10" s="464"/>
      <c r="E10" s="464"/>
      <c r="F10" s="464"/>
      <c r="G10" s="464"/>
      <c r="H10" s="464"/>
      <c r="I10" s="377"/>
      <c r="J10" s="134"/>
      <c r="K10" s="90"/>
      <c r="L10" s="82"/>
      <c r="M10" s="98" t="s">
        <v>481</v>
      </c>
      <c r="N10" s="469">
        <f>'특별운송-세출'!G12</f>
        <v>4559</v>
      </c>
      <c r="O10" s="469">
        <f>'특별운송-세출'!H12</f>
        <v>4685000</v>
      </c>
      <c r="P10" s="469">
        <f>'특별운송-세출'!K12</f>
        <v>4977434.8933333326</v>
      </c>
      <c r="Q10" s="469">
        <f>'특별운송-세출'!J12</f>
        <v>4877434.8933333326</v>
      </c>
      <c r="R10" s="469">
        <f>'특별운송-세출'!K12</f>
        <v>4977434.8933333326</v>
      </c>
      <c r="S10" s="913">
        <f t="shared" si="1"/>
        <v>100000</v>
      </c>
      <c r="T10" s="470">
        <f t="shared" si="2"/>
        <v>2.1344717182497332E-2</v>
      </c>
    </row>
    <row r="11" spans="1:20" s="4" customFormat="1" ht="20.100000000000001" customHeight="1">
      <c r="A11" s="81"/>
      <c r="B11" s="82"/>
      <c r="C11" s="82"/>
      <c r="D11" s="471"/>
      <c r="E11" s="471"/>
      <c r="F11" s="471"/>
      <c r="G11" s="471"/>
      <c r="H11" s="471"/>
      <c r="I11" s="375"/>
      <c r="J11" s="135"/>
      <c r="K11" s="90"/>
      <c r="L11" s="82"/>
      <c r="M11" s="84" t="s">
        <v>130</v>
      </c>
      <c r="N11" s="472">
        <f>'특별운송-세출'!G16</f>
        <v>5532</v>
      </c>
      <c r="O11" s="472">
        <f>'특별운송-세출'!H16</f>
        <v>6191000</v>
      </c>
      <c r="P11" s="472">
        <f>'특별운송-세출'!K16</f>
        <v>5859205.3682663999</v>
      </c>
      <c r="Q11" s="472">
        <f>'특별운송-세출'!J16</f>
        <v>6105159.3682663999</v>
      </c>
      <c r="R11" s="472">
        <f>'특별운송-세출'!K16</f>
        <v>5859205.3682663999</v>
      </c>
      <c r="S11" s="1708">
        <f t="shared" si="1"/>
        <v>-245954</v>
      </c>
      <c r="T11" s="473">
        <f t="shared" si="2"/>
        <v>-3.9727669197221774E-2</v>
      </c>
    </row>
    <row r="12" spans="1:20" s="4" customFormat="1" ht="20.100000000000001" customHeight="1">
      <c r="A12" s="81"/>
      <c r="B12" s="82"/>
      <c r="C12" s="82"/>
      <c r="D12" s="83"/>
      <c r="E12" s="1161"/>
      <c r="F12" s="885"/>
      <c r="G12" s="1705"/>
      <c r="H12" s="1705"/>
      <c r="I12" s="375"/>
      <c r="J12" s="474"/>
      <c r="K12" s="81"/>
      <c r="L12" s="82"/>
      <c r="M12" s="84" t="s">
        <v>132</v>
      </c>
      <c r="N12" s="472">
        <f>'특별운송-세출'!G26</f>
        <v>20</v>
      </c>
      <c r="O12" s="472">
        <f>'특별운송-세출'!H26</f>
        <v>0</v>
      </c>
      <c r="P12" s="472">
        <f>'특별운송-세출'!K26</f>
        <v>200000</v>
      </c>
      <c r="Q12" s="472">
        <f>'특별운송-세출'!J26</f>
        <v>200000</v>
      </c>
      <c r="R12" s="472">
        <f>'특별운송-세출'!K26</f>
        <v>200000</v>
      </c>
      <c r="S12" s="1708">
        <f t="shared" si="1"/>
        <v>0</v>
      </c>
      <c r="T12" s="473" t="e">
        <f t="shared" si="2"/>
        <v>#DIV/0!</v>
      </c>
    </row>
    <row r="13" spans="1:20" s="4" customFormat="1" ht="20.100000000000001" customHeight="1">
      <c r="A13" s="120"/>
      <c r="B13" s="121"/>
      <c r="C13" s="82"/>
      <c r="D13" s="83"/>
      <c r="E13" s="1161"/>
      <c r="F13" s="885"/>
      <c r="G13" s="1705"/>
      <c r="H13" s="1705"/>
      <c r="I13" s="375"/>
      <c r="J13" s="474"/>
      <c r="K13" s="90"/>
      <c r="L13" s="74" t="s">
        <v>155</v>
      </c>
      <c r="M13" s="74"/>
      <c r="N13" s="465">
        <f>SUM(N14:N18)</f>
        <v>8363</v>
      </c>
      <c r="O13" s="465">
        <f>SUM(O14:O18)</f>
        <v>11725000</v>
      </c>
      <c r="P13" s="465">
        <f>SUM(P14:P18)</f>
        <v>11000000</v>
      </c>
      <c r="Q13" s="465">
        <f>SUM(Q14:Q18)</f>
        <v>8254045.7000000002</v>
      </c>
      <c r="R13" s="465">
        <f>SUM(R14:R18)</f>
        <v>11000000</v>
      </c>
      <c r="S13" s="1702">
        <f t="shared" si="1"/>
        <v>2745954.3</v>
      </c>
      <c r="T13" s="463">
        <f t="shared" si="2"/>
        <v>0.23419652878464817</v>
      </c>
    </row>
    <row r="14" spans="1:20" s="4" customFormat="1" ht="20.100000000000001" customHeight="1">
      <c r="A14" s="120"/>
      <c r="B14" s="121"/>
      <c r="C14" s="82"/>
      <c r="D14" s="83"/>
      <c r="E14" s="1161"/>
      <c r="F14" s="885"/>
      <c r="G14" s="1705"/>
      <c r="H14" s="1705"/>
      <c r="I14" s="375"/>
      <c r="J14" s="474"/>
      <c r="K14" s="90"/>
      <c r="L14" s="66"/>
      <c r="M14" s="122" t="s">
        <v>50</v>
      </c>
      <c r="N14" s="466">
        <f>'특별운송-세출'!G28</f>
        <v>0</v>
      </c>
      <c r="O14" s="466">
        <f>'특별운송-세출'!H28</f>
        <v>0</v>
      </c>
      <c r="P14" s="466">
        <f>'특별운송-세출'!K28</f>
        <v>0</v>
      </c>
      <c r="Q14" s="466">
        <f>'특별운송-세출'!J28</f>
        <v>0</v>
      </c>
      <c r="R14" s="466">
        <f>'특별운송-세출'!K28</f>
        <v>0</v>
      </c>
      <c r="S14" s="1722">
        <f t="shared" si="1"/>
        <v>0</v>
      </c>
      <c r="T14" s="467" t="e">
        <f t="shared" si="2"/>
        <v>#DIV/0!</v>
      </c>
    </row>
    <row r="15" spans="1:20" s="4" customFormat="1" ht="20.100000000000001" customHeight="1">
      <c r="A15" s="120"/>
      <c r="B15" s="121"/>
      <c r="C15" s="82"/>
      <c r="D15" s="83"/>
      <c r="E15" s="1161"/>
      <c r="F15" s="885"/>
      <c r="G15" s="1705"/>
      <c r="H15" s="1705"/>
      <c r="I15" s="375"/>
      <c r="J15" s="474"/>
      <c r="K15" s="81"/>
      <c r="L15" s="82"/>
      <c r="M15" s="98" t="s">
        <v>150</v>
      </c>
      <c r="N15" s="469">
        <f>'특별운송-세출'!G29</f>
        <v>0</v>
      </c>
      <c r="O15" s="469">
        <f>'특별운송-세출'!H29</f>
        <v>100000</v>
      </c>
      <c r="P15" s="469">
        <f>'특별운송-세출'!K29</f>
        <v>100000</v>
      </c>
      <c r="Q15" s="469">
        <f>'특별운송-세출'!J29</f>
        <v>100000</v>
      </c>
      <c r="R15" s="469">
        <f>'특별운송-세출'!K29</f>
        <v>100000</v>
      </c>
      <c r="S15" s="913">
        <f t="shared" si="1"/>
        <v>0</v>
      </c>
      <c r="T15" s="470">
        <f t="shared" si="2"/>
        <v>0</v>
      </c>
    </row>
    <row r="16" spans="1:20" s="4" customFormat="1" ht="20.100000000000001" customHeight="1">
      <c r="A16" s="120"/>
      <c r="B16" s="121"/>
      <c r="C16" s="82"/>
      <c r="D16" s="83"/>
      <c r="E16" s="1161"/>
      <c r="F16" s="885"/>
      <c r="G16" s="1705"/>
      <c r="H16" s="1705"/>
      <c r="I16" s="375"/>
      <c r="J16" s="474"/>
      <c r="K16" s="90"/>
      <c r="L16" s="82"/>
      <c r="M16" s="98" t="s">
        <v>241</v>
      </c>
      <c r="N16" s="469">
        <f>'특별운송-세출'!G30</f>
        <v>0</v>
      </c>
      <c r="O16" s="469">
        <f>'특별운송-세출'!H30</f>
        <v>0</v>
      </c>
      <c r="P16" s="469">
        <f>'특별운송-세출'!K30</f>
        <v>0</v>
      </c>
      <c r="Q16" s="469">
        <f>'특별운송-세출'!J30</f>
        <v>0</v>
      </c>
      <c r="R16" s="469">
        <f>'특별운송-세출'!K30</f>
        <v>0</v>
      </c>
      <c r="S16" s="913">
        <f t="shared" si="1"/>
        <v>0</v>
      </c>
      <c r="T16" s="470" t="e">
        <f t="shared" si="2"/>
        <v>#DIV/0!</v>
      </c>
    </row>
    <row r="17" spans="1:20" s="4" customFormat="1" ht="20.100000000000001" customHeight="1">
      <c r="A17" s="120"/>
      <c r="B17" s="121"/>
      <c r="C17" s="82"/>
      <c r="D17" s="83"/>
      <c r="E17" s="1161"/>
      <c r="F17" s="885"/>
      <c r="G17" s="1705"/>
      <c r="H17" s="1705"/>
      <c r="I17" s="375"/>
      <c r="J17" s="474"/>
      <c r="K17" s="90"/>
      <c r="L17" s="82"/>
      <c r="M17" s="98" t="s">
        <v>78</v>
      </c>
      <c r="N17" s="469">
        <f>'특별운송-세출'!G31</f>
        <v>718</v>
      </c>
      <c r="O17" s="469">
        <f>'특별운송-세출'!H31</f>
        <v>760000</v>
      </c>
      <c r="P17" s="469">
        <f>'특별운송-세출'!K31</f>
        <v>760000</v>
      </c>
      <c r="Q17" s="469">
        <f>'특별운송-세출'!J31</f>
        <v>760000</v>
      </c>
      <c r="R17" s="469">
        <f>'특별운송-세출'!K31</f>
        <v>760000</v>
      </c>
      <c r="S17" s="913">
        <f t="shared" si="1"/>
        <v>0</v>
      </c>
      <c r="T17" s="470">
        <f t="shared" si="2"/>
        <v>0</v>
      </c>
    </row>
    <row r="18" spans="1:20" s="4" customFormat="1" ht="20.100000000000001" customHeight="1">
      <c r="A18" s="120"/>
      <c r="B18" s="121"/>
      <c r="C18" s="82"/>
      <c r="D18" s="83"/>
      <c r="E18" s="1161"/>
      <c r="F18" s="885"/>
      <c r="G18" s="1705"/>
      <c r="H18" s="1705"/>
      <c r="I18" s="375"/>
      <c r="J18" s="474"/>
      <c r="K18" s="90"/>
      <c r="L18" s="82"/>
      <c r="M18" s="98" t="s">
        <v>52</v>
      </c>
      <c r="N18" s="469">
        <f>'특별운송-세출'!G33</f>
        <v>7645</v>
      </c>
      <c r="O18" s="469">
        <f>'특별운송-세출'!H33</f>
        <v>10865000</v>
      </c>
      <c r="P18" s="469">
        <f>'특별운송-세출'!K33</f>
        <v>10140000</v>
      </c>
      <c r="Q18" s="469">
        <f>'특별운송-세출'!J33</f>
        <v>7394045.7000000002</v>
      </c>
      <c r="R18" s="469">
        <f>'특별운송-세출'!K33</f>
        <v>10140000</v>
      </c>
      <c r="S18" s="913">
        <f t="shared" si="1"/>
        <v>2745954.3</v>
      </c>
      <c r="T18" s="470">
        <f t="shared" si="2"/>
        <v>0.25273394385641967</v>
      </c>
    </row>
    <row r="19" spans="1:20" s="17" customFormat="1" ht="20.100000000000001" customHeight="1">
      <c r="A19" s="120"/>
      <c r="B19" s="121"/>
      <c r="C19" s="82"/>
      <c r="D19" s="83"/>
      <c r="E19" s="1161"/>
      <c r="F19" s="885"/>
      <c r="G19" s="1705"/>
      <c r="H19" s="1705"/>
      <c r="I19" s="375"/>
      <c r="J19" s="474"/>
      <c r="K19" s="73" t="s">
        <v>12</v>
      </c>
      <c r="L19" s="74" t="s">
        <v>12</v>
      </c>
      <c r="M19" s="74" t="s">
        <v>12</v>
      </c>
      <c r="N19" s="465">
        <f>'특별운송-세출'!G36</f>
        <v>0</v>
      </c>
      <c r="O19" s="465">
        <f>'특별운송-세출'!H36</f>
        <v>0</v>
      </c>
      <c r="P19" s="465">
        <f>'특별운송-세출'!K36</f>
        <v>0</v>
      </c>
      <c r="Q19" s="465">
        <f>'특별운송-세출'!J36</f>
        <v>0</v>
      </c>
      <c r="R19" s="465">
        <f>'특별운송-세출'!K36</f>
        <v>0</v>
      </c>
      <c r="S19" s="1702">
        <f t="shared" si="1"/>
        <v>0</v>
      </c>
      <c r="T19" s="463" t="e">
        <f t="shared" si="2"/>
        <v>#DIV/0!</v>
      </c>
    </row>
    <row r="20" spans="1:20" s="4" customFormat="1" ht="20.100000000000001" customHeight="1">
      <c r="A20" s="120"/>
      <c r="B20" s="121"/>
      <c r="C20" s="82"/>
      <c r="D20" s="83"/>
      <c r="E20" s="1161"/>
      <c r="F20" s="885"/>
      <c r="G20" s="1705"/>
      <c r="H20" s="1705"/>
      <c r="I20" s="375"/>
      <c r="J20" s="474"/>
      <c r="K20" s="73" t="s">
        <v>482</v>
      </c>
      <c r="L20" s="74" t="s">
        <v>483</v>
      </c>
      <c r="M20" s="74" t="s">
        <v>324</v>
      </c>
      <c r="N20" s="465">
        <f>'특별운송-세출'!G37</f>
        <v>0</v>
      </c>
      <c r="O20" s="465">
        <f>'특별운송-세출'!H37</f>
        <v>0</v>
      </c>
      <c r="P20" s="465">
        <f>'특별운송-세출'!K37</f>
        <v>0</v>
      </c>
      <c r="Q20" s="465">
        <f>'특별운송-세출'!J37</f>
        <v>0</v>
      </c>
      <c r="R20" s="465">
        <f>'특별운송-세출'!K37</f>
        <v>0</v>
      </c>
      <c r="S20" s="1702">
        <f t="shared" si="1"/>
        <v>0</v>
      </c>
      <c r="T20" s="463" t="e">
        <f t="shared" si="2"/>
        <v>#DIV/0!</v>
      </c>
    </row>
    <row r="21" spans="1:20" s="4" customFormat="1" ht="20.100000000000001" customHeight="1">
      <c r="A21" s="124"/>
      <c r="B21" s="125"/>
      <c r="C21" s="67"/>
      <c r="D21" s="96"/>
      <c r="E21" s="96"/>
      <c r="F21" s="96"/>
      <c r="G21" s="1727"/>
      <c r="H21" s="1727"/>
      <c r="I21" s="380"/>
      <c r="J21" s="475"/>
      <c r="K21" s="73"/>
      <c r="L21" s="74"/>
      <c r="M21" s="74" t="s">
        <v>323</v>
      </c>
      <c r="N21" s="465">
        <f>'특별운송-세출'!G38</f>
        <v>15</v>
      </c>
      <c r="O21" s="465">
        <f>'특별운송-세출'!H38</f>
        <v>15000</v>
      </c>
      <c r="P21" s="465">
        <f>'특별운송-세출'!K38</f>
        <v>15000</v>
      </c>
      <c r="Q21" s="465">
        <f>'특별운송-세출'!J38</f>
        <v>15000</v>
      </c>
      <c r="R21" s="465">
        <f>'특별운송-세출'!K38</f>
        <v>15000</v>
      </c>
      <c r="S21" s="1702">
        <f t="shared" si="1"/>
        <v>0</v>
      </c>
      <c r="T21" s="463">
        <f t="shared" si="2"/>
        <v>0</v>
      </c>
    </row>
  </sheetData>
  <mergeCells count="14">
    <mergeCell ref="A1:C1"/>
    <mergeCell ref="S1:T1"/>
    <mergeCell ref="A2:J2"/>
    <mergeCell ref="K2:T2"/>
    <mergeCell ref="L3:L4"/>
    <mergeCell ref="M3:M4"/>
    <mergeCell ref="S3:T3"/>
    <mergeCell ref="A5:C5"/>
    <mergeCell ref="K5:M5"/>
    <mergeCell ref="A3:A4"/>
    <mergeCell ref="B3:B4"/>
    <mergeCell ref="C3:C4"/>
    <mergeCell ref="I3:J3"/>
    <mergeCell ref="K3:K4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11"/>
  <sheetViews>
    <sheetView zoomScaleNormal="100" zoomScaleSheetLayoutView="85" workbookViewId="0">
      <selection activeCell="T9" sqref="A9:T19"/>
    </sheetView>
  </sheetViews>
  <sheetFormatPr defaultRowHeight="13.5"/>
  <cols>
    <col min="1" max="2" width="5.77734375" style="49" customWidth="1"/>
    <col min="3" max="3" width="12.77734375" style="49" customWidth="1"/>
    <col min="4" max="5" width="10.77734375" style="49" hidden="1" customWidth="1"/>
    <col min="6" max="6" width="10.77734375" style="1699" hidden="1" customWidth="1"/>
    <col min="7" max="7" width="10.77734375" style="1699" customWidth="1"/>
    <col min="8" max="8" width="10.77734375" style="49" customWidth="1"/>
    <col min="9" max="9" width="9.33203125" style="49" customWidth="1"/>
    <col min="10" max="10" width="7.77734375" style="49" customWidth="1"/>
    <col min="11" max="11" width="22.44140625" style="49" customWidth="1"/>
    <col min="12" max="12" width="7.77734375" style="49" customWidth="1"/>
    <col min="13" max="13" width="2.77734375" style="49" customWidth="1"/>
    <col min="14" max="14" width="10.77734375" style="49" customWidth="1"/>
    <col min="15" max="15" width="2.77734375" style="52" customWidth="1"/>
    <col min="16" max="16" width="5.77734375" style="49" customWidth="1"/>
    <col min="17" max="17" width="2.77734375" style="49" customWidth="1"/>
    <col min="18" max="18" width="10.77734375" style="49" customWidth="1"/>
    <col min="19" max="16384" width="8.88671875" style="49"/>
  </cols>
  <sheetData>
    <row r="1" spans="1:18">
      <c r="A1" s="2652" t="s">
        <v>85</v>
      </c>
      <c r="B1" s="2652"/>
      <c r="C1" s="2652"/>
      <c r="D1" s="28"/>
      <c r="E1" s="28"/>
      <c r="F1" s="1719"/>
      <c r="G1" s="1719"/>
      <c r="H1" s="28"/>
      <c r="I1" s="28"/>
      <c r="J1" s="28"/>
      <c r="K1" s="28"/>
      <c r="L1" s="28"/>
      <c r="M1" s="28"/>
      <c r="N1" s="29"/>
      <c r="O1" s="32"/>
      <c r="Q1" s="2783" t="s">
        <v>1247</v>
      </c>
      <c r="R1" s="2783"/>
    </row>
    <row r="2" spans="1:18" s="832" customFormat="1" ht="18" customHeight="1">
      <c r="A2" s="2654" t="s">
        <v>16</v>
      </c>
      <c r="B2" s="2655"/>
      <c r="C2" s="2655"/>
      <c r="D2" s="2655"/>
      <c r="E2" s="2655"/>
      <c r="F2" s="2655"/>
      <c r="G2" s="2655"/>
      <c r="H2" s="2655"/>
      <c r="I2" s="2655"/>
      <c r="J2" s="2656"/>
      <c r="K2" s="2682" t="s">
        <v>83</v>
      </c>
      <c r="L2" s="2803"/>
      <c r="M2" s="2803"/>
      <c r="N2" s="2711"/>
      <c r="O2" s="2711"/>
      <c r="P2" s="2711"/>
      <c r="Q2" s="2711"/>
      <c r="R2" s="2712"/>
    </row>
    <row r="3" spans="1:18" s="832" customFormat="1" ht="18" customHeight="1">
      <c r="A3" s="2645" t="s">
        <v>2</v>
      </c>
      <c r="B3" s="2647" t="s">
        <v>3</v>
      </c>
      <c r="C3" s="2647" t="s">
        <v>4</v>
      </c>
      <c r="D3" s="888" t="s">
        <v>722</v>
      </c>
      <c r="E3" s="888" t="s">
        <v>1213</v>
      </c>
      <c r="F3" s="1707" t="s">
        <v>1213</v>
      </c>
      <c r="G3" s="1707" t="s">
        <v>1213</v>
      </c>
      <c r="H3" s="888" t="s">
        <v>913</v>
      </c>
      <c r="I3" s="2647" t="s">
        <v>82</v>
      </c>
      <c r="J3" s="2649"/>
      <c r="K3" s="2713"/>
      <c r="L3" s="2804"/>
      <c r="M3" s="2804"/>
      <c r="N3" s="2714"/>
      <c r="O3" s="2714"/>
      <c r="P3" s="2714"/>
      <c r="Q3" s="2714"/>
      <c r="R3" s="2715"/>
    </row>
    <row r="4" spans="1:18" s="832" customFormat="1" ht="18" customHeight="1">
      <c r="A4" s="2646"/>
      <c r="B4" s="2648"/>
      <c r="C4" s="2648"/>
      <c r="D4" s="910" t="s">
        <v>919</v>
      </c>
      <c r="E4" s="910" t="s">
        <v>1241</v>
      </c>
      <c r="F4" s="1714" t="s">
        <v>1415</v>
      </c>
      <c r="G4" s="1714" t="s">
        <v>1419</v>
      </c>
      <c r="H4" s="910" t="s">
        <v>1420</v>
      </c>
      <c r="I4" s="1007" t="s">
        <v>5</v>
      </c>
      <c r="J4" s="69" t="s">
        <v>6</v>
      </c>
      <c r="K4" s="2716"/>
      <c r="L4" s="2717"/>
      <c r="M4" s="2717"/>
      <c r="N4" s="2717"/>
      <c r="O4" s="2717"/>
      <c r="P4" s="2717"/>
      <c r="Q4" s="2717"/>
      <c r="R4" s="2718"/>
    </row>
    <row r="5" spans="1:18" s="832" customFormat="1" ht="18" customHeight="1">
      <c r="A5" s="2642" t="s">
        <v>23</v>
      </c>
      <c r="B5" s="2643"/>
      <c r="C5" s="2643"/>
      <c r="D5" s="877">
        <f>D6+D10+D11</f>
        <v>70545000</v>
      </c>
      <c r="E5" s="877">
        <f>E6+E10+E11</f>
        <v>78390000</v>
      </c>
      <c r="F5" s="1700">
        <v>74815000</v>
      </c>
      <c r="G5" s="1700">
        <v>74815000</v>
      </c>
      <c r="H5" s="877">
        <f>H6+H10+H11</f>
        <v>77415000</v>
      </c>
      <c r="I5" s="1701">
        <f>H5-G5</f>
        <v>2600000</v>
      </c>
      <c r="J5" s="72">
        <f>I5/E5</f>
        <v>3.316749585406302E-2</v>
      </c>
      <c r="K5" s="2793"/>
      <c r="L5" s="2794"/>
      <c r="M5" s="2794"/>
      <c r="N5" s="2795"/>
      <c r="O5" s="2795"/>
      <c r="P5" s="2795"/>
      <c r="Q5" s="2795"/>
      <c r="R5" s="2796"/>
    </row>
    <row r="6" spans="1:18" s="832" customFormat="1" ht="26.25" customHeight="1">
      <c r="A6" s="893" t="s">
        <v>57</v>
      </c>
      <c r="B6" s="894"/>
      <c r="C6" s="879"/>
      <c r="D6" s="895">
        <f>SUM(D7:D8)</f>
        <v>70530000</v>
      </c>
      <c r="E6" s="895">
        <f>SUM(E7:E8)</f>
        <v>78375000</v>
      </c>
      <c r="F6" s="1709">
        <v>74800000</v>
      </c>
      <c r="G6" s="1709">
        <v>74800000</v>
      </c>
      <c r="H6" s="895">
        <f>SUM(H7:H8)</f>
        <v>77400000</v>
      </c>
      <c r="I6" s="1702">
        <f>H6-G6</f>
        <v>2600000</v>
      </c>
      <c r="J6" s="463">
        <f>I6/E6</f>
        <v>3.3173843700159487E-2</v>
      </c>
      <c r="K6" s="2797"/>
      <c r="L6" s="2798"/>
      <c r="M6" s="2798"/>
      <c r="N6" s="2799"/>
      <c r="O6" s="2799"/>
      <c r="P6" s="2799"/>
      <c r="Q6" s="2799"/>
      <c r="R6" s="2800"/>
    </row>
    <row r="7" spans="1:18" s="832" customFormat="1" ht="18" customHeight="1">
      <c r="A7" s="2725"/>
      <c r="B7" s="2726" t="s">
        <v>325</v>
      </c>
      <c r="C7" s="2802" t="s">
        <v>58</v>
      </c>
      <c r="D7" s="1014">
        <v>70530000</v>
      </c>
      <c r="E7" s="1040">
        <v>78375000</v>
      </c>
      <c r="F7" s="1774">
        <v>74800000</v>
      </c>
      <c r="G7" s="1774">
        <v>74800000</v>
      </c>
      <c r="H7" s="1040">
        <f>SUM(R7:R9)</f>
        <v>77400000</v>
      </c>
      <c r="I7" s="2730">
        <f t="shared" ref="I7:I8" si="0">H7-G7</f>
        <v>2600000</v>
      </c>
      <c r="J7" s="2801">
        <f>I7/E7</f>
        <v>3.3173843700159487E-2</v>
      </c>
      <c r="K7" s="1694" t="s">
        <v>1256</v>
      </c>
      <c r="L7" s="1904"/>
      <c r="M7" s="1904"/>
      <c r="N7" s="1693">
        <v>77200000</v>
      </c>
      <c r="O7" s="1692" t="s">
        <v>489</v>
      </c>
      <c r="P7" s="1691">
        <v>50</v>
      </c>
      <c r="Q7" s="1690" t="s">
        <v>84</v>
      </c>
      <c r="R7" s="1689">
        <f>P7*N7/100</f>
        <v>38600000</v>
      </c>
    </row>
    <row r="8" spans="1:18" s="832" customFormat="1" ht="18" customHeight="1">
      <c r="A8" s="2725"/>
      <c r="B8" s="2727"/>
      <c r="C8" s="2728"/>
      <c r="D8" s="1305"/>
      <c r="E8" s="1305"/>
      <c r="F8" s="1720"/>
      <c r="G8" s="1906"/>
      <c r="H8" s="1305"/>
      <c r="I8" s="2731">
        <f t="shared" si="0"/>
        <v>0</v>
      </c>
      <c r="J8" s="2733" t="e">
        <f>I8/E8</f>
        <v>#DIV/0!</v>
      </c>
      <c r="K8" s="1688" t="s">
        <v>1257</v>
      </c>
      <c r="L8" s="1750"/>
      <c r="M8" s="1750"/>
      <c r="N8" s="1687">
        <v>77200000</v>
      </c>
      <c r="O8" s="1750" t="s">
        <v>489</v>
      </c>
      <c r="P8" s="1686">
        <v>50</v>
      </c>
      <c r="Q8" s="1685" t="s">
        <v>84</v>
      </c>
      <c r="R8" s="1684">
        <f>P8*N8/100</f>
        <v>38600000</v>
      </c>
    </row>
    <row r="9" spans="1:18" s="1157" customFormat="1" ht="18" customHeight="1">
      <c r="A9" s="1276"/>
      <c r="B9" s="1277"/>
      <c r="C9" s="1307"/>
      <c r="D9" s="1307"/>
      <c r="E9" s="1307"/>
      <c r="F9" s="1307"/>
      <c r="G9" s="1307"/>
      <c r="H9" s="1307"/>
      <c r="I9" s="1695"/>
      <c r="J9" s="1308"/>
      <c r="K9" s="1688" t="s">
        <v>1239</v>
      </c>
      <c r="L9" s="1750"/>
      <c r="M9" s="1750"/>
      <c r="N9" s="1638">
        <v>200000</v>
      </c>
      <c r="O9" s="1750" t="s">
        <v>24</v>
      </c>
      <c r="P9" s="1686">
        <v>100</v>
      </c>
      <c r="Q9" s="1685" t="s">
        <v>84</v>
      </c>
      <c r="R9" s="1684">
        <f>P9*N9/100</f>
        <v>200000</v>
      </c>
    </row>
    <row r="10" spans="1:18" s="832" customFormat="1" ht="18" customHeight="1">
      <c r="A10" s="878" t="s">
        <v>62</v>
      </c>
      <c r="B10" s="879" t="s">
        <v>62</v>
      </c>
      <c r="C10" s="879" t="s">
        <v>63</v>
      </c>
      <c r="D10" s="895">
        <v>0</v>
      </c>
      <c r="E10" s="895">
        <v>0</v>
      </c>
      <c r="F10" s="1709">
        <v>0</v>
      </c>
      <c r="G10" s="1709">
        <v>0</v>
      </c>
      <c r="H10" s="895">
        <f>R10</f>
        <v>0</v>
      </c>
      <c r="I10" s="1702">
        <f>H10-G10</f>
        <v>0</v>
      </c>
      <c r="J10" s="905" t="e">
        <f>I10/E10</f>
        <v>#DIV/0!</v>
      </c>
      <c r="K10" s="477" t="s">
        <v>477</v>
      </c>
      <c r="L10" s="478"/>
      <c r="M10" s="478"/>
      <c r="N10" s="479">
        <v>0</v>
      </c>
      <c r="O10" s="1016" t="s">
        <v>489</v>
      </c>
      <c r="P10" s="480">
        <v>1</v>
      </c>
      <c r="Q10" s="481" t="s">
        <v>84</v>
      </c>
      <c r="R10" s="482">
        <f>P10*N10</f>
        <v>0</v>
      </c>
    </row>
    <row r="11" spans="1:18" ht="18" customHeight="1">
      <c r="A11" s="878" t="s">
        <v>64</v>
      </c>
      <c r="B11" s="879" t="s">
        <v>64</v>
      </c>
      <c r="C11" s="879" t="s">
        <v>64</v>
      </c>
      <c r="D11" s="895">
        <v>15000</v>
      </c>
      <c r="E11" s="895">
        <v>15000</v>
      </c>
      <c r="F11" s="1709">
        <v>15000</v>
      </c>
      <c r="G11" s="1709">
        <v>15000</v>
      </c>
      <c r="H11" s="895">
        <f>R11</f>
        <v>15000</v>
      </c>
      <c r="I11" s="1702">
        <f>H11-G11</f>
        <v>0</v>
      </c>
      <c r="J11" s="905">
        <f>I11/E11</f>
        <v>0</v>
      </c>
      <c r="K11" s="1015" t="s">
        <v>64</v>
      </c>
      <c r="L11" s="1016"/>
      <c r="M11" s="1016"/>
      <c r="N11" s="479">
        <v>3750</v>
      </c>
      <c r="O11" s="1016" t="s">
        <v>489</v>
      </c>
      <c r="P11" s="480">
        <v>4</v>
      </c>
      <c r="Q11" s="481" t="s">
        <v>84</v>
      </c>
      <c r="R11" s="482">
        <f>P11*N11</f>
        <v>15000</v>
      </c>
    </row>
  </sheetData>
  <mergeCells count="16">
    <mergeCell ref="A1:C1"/>
    <mergeCell ref="Q1:R1"/>
    <mergeCell ref="A2:J2"/>
    <mergeCell ref="K2:R4"/>
    <mergeCell ref="I3:J3"/>
    <mergeCell ref="A3:A4"/>
    <mergeCell ref="B3:B4"/>
    <mergeCell ref="C3:C4"/>
    <mergeCell ref="A5:C5"/>
    <mergeCell ref="K5:R5"/>
    <mergeCell ref="K6:R6"/>
    <mergeCell ref="A7:A8"/>
    <mergeCell ref="J7:J8"/>
    <mergeCell ref="B7:B8"/>
    <mergeCell ref="C7:C8"/>
    <mergeCell ref="I7:I8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618"/>
  <sheetViews>
    <sheetView showGridLines="0" topLeftCell="A19" zoomScaleNormal="100" zoomScaleSheetLayoutView="80" workbookViewId="0">
      <pane xSplit="28320"/>
      <selection activeCell="T9" sqref="A9:T19"/>
      <selection pane="topRight" activeCell="T9" sqref="A9:T19"/>
    </sheetView>
  </sheetViews>
  <sheetFormatPr defaultColWidth="10.6640625" defaultRowHeight="14.1" customHeight="1" zeroHeight="1"/>
  <cols>
    <col min="1" max="1" width="2.77734375" style="51" customWidth="1"/>
    <col min="2" max="2" width="5.77734375" style="51" customWidth="1"/>
    <col min="3" max="3" width="2.77734375" style="51" customWidth="1"/>
    <col min="4" max="4" width="7.44140625" style="51" customWidth="1"/>
    <col min="5" max="5" width="3.77734375" style="51" customWidth="1"/>
    <col min="6" max="6" width="10" style="827" customWidth="1"/>
    <col min="7" max="7" width="9.77734375" style="827" hidden="1" customWidth="1"/>
    <col min="8" max="8" width="10.77734375" style="1175" hidden="1" customWidth="1"/>
    <col min="9" max="9" width="10.77734375" style="1729" hidden="1" customWidth="1"/>
    <col min="10" max="10" width="10.77734375" style="1729" customWidth="1"/>
    <col min="11" max="12" width="10.77734375" style="827" customWidth="1"/>
    <col min="13" max="13" width="7.77734375" style="827" customWidth="1"/>
    <col min="14" max="14" width="10" style="827" customWidth="1"/>
    <col min="15" max="15" width="5.77734375" style="827" customWidth="1"/>
    <col min="16" max="16" width="2.77734375" style="827" customWidth="1"/>
    <col min="17" max="17" width="4.77734375" style="827" customWidth="1"/>
    <col min="18" max="18" width="2.77734375" style="827" customWidth="1"/>
    <col min="19" max="19" width="5.77734375" style="1088" customWidth="1"/>
    <col min="20" max="20" width="2.77734375" style="827" customWidth="1"/>
    <col min="21" max="21" width="10.77734375" style="827" customWidth="1"/>
    <col min="22" max="22" width="2.77734375" style="827" customWidth="1"/>
    <col min="23" max="23" width="11.77734375" style="827" customWidth="1"/>
    <col min="24" max="24" width="10.6640625" style="827"/>
    <col min="25" max="25" width="11.5546875" style="827" bestFit="1" customWidth="1"/>
    <col min="26" max="16384" width="10.6640625" style="827"/>
  </cols>
  <sheetData>
    <row r="1" spans="1:25" ht="12" customHeight="1">
      <c r="A1" s="2785" t="s">
        <v>0</v>
      </c>
      <c r="B1" s="2785"/>
      <c r="C1" s="2785"/>
      <c r="D1" s="2785"/>
      <c r="E1" s="2785"/>
      <c r="F1" s="2785"/>
      <c r="G1" s="2785"/>
      <c r="H1" s="2785"/>
      <c r="I1" s="2785"/>
      <c r="J1" s="2785"/>
      <c r="K1" s="2785"/>
      <c r="L1" s="2785"/>
      <c r="S1" s="2809" t="s">
        <v>1245</v>
      </c>
      <c r="T1" s="2809"/>
      <c r="U1" s="2809"/>
      <c r="V1" s="2809"/>
      <c r="W1" s="2809"/>
    </row>
    <row r="2" spans="1:25" s="571" customFormat="1" ht="18" customHeight="1">
      <c r="A2" s="2786" t="s">
        <v>1</v>
      </c>
      <c r="B2" s="2787"/>
      <c r="C2" s="2787"/>
      <c r="D2" s="2787"/>
      <c r="E2" s="2787"/>
      <c r="F2" s="2787"/>
      <c r="G2" s="888" t="s">
        <v>722</v>
      </c>
      <c r="H2" s="888" t="s">
        <v>1213</v>
      </c>
      <c r="I2" s="1707" t="s">
        <v>1213</v>
      </c>
      <c r="J2" s="1707" t="s">
        <v>1213</v>
      </c>
      <c r="K2" s="888" t="s">
        <v>913</v>
      </c>
      <c r="L2" s="2680" t="s">
        <v>86</v>
      </c>
      <c r="M2" s="2680"/>
      <c r="N2" s="2788" t="s">
        <v>28</v>
      </c>
      <c r="O2" s="2789"/>
      <c r="P2" s="2789"/>
      <c r="Q2" s="2789"/>
      <c r="R2" s="2789"/>
      <c r="S2" s="2789"/>
      <c r="T2" s="2789"/>
      <c r="U2" s="2789"/>
      <c r="V2" s="2789"/>
      <c r="W2" s="2684"/>
    </row>
    <row r="3" spans="1:25" s="571" customFormat="1" ht="18" customHeight="1">
      <c r="A3" s="2791" t="s">
        <v>2</v>
      </c>
      <c r="B3" s="2792"/>
      <c r="C3" s="2792" t="s">
        <v>3</v>
      </c>
      <c r="D3" s="2792"/>
      <c r="E3" s="2792" t="s">
        <v>4</v>
      </c>
      <c r="F3" s="2792"/>
      <c r="G3" s="910" t="s">
        <v>919</v>
      </c>
      <c r="H3" s="910" t="s">
        <v>1241</v>
      </c>
      <c r="I3" s="1714" t="s">
        <v>1415</v>
      </c>
      <c r="J3" s="1714" t="s">
        <v>1419</v>
      </c>
      <c r="K3" s="910" t="s">
        <v>1420</v>
      </c>
      <c r="L3" s="1079" t="s">
        <v>5</v>
      </c>
      <c r="M3" s="1079" t="s">
        <v>6</v>
      </c>
      <c r="N3" s="2790"/>
      <c r="O3" s="2686"/>
      <c r="P3" s="2686"/>
      <c r="Q3" s="2686"/>
      <c r="R3" s="2686"/>
      <c r="S3" s="2686"/>
      <c r="T3" s="2686"/>
      <c r="U3" s="2686"/>
      <c r="V3" s="2686"/>
      <c r="W3" s="2687"/>
    </row>
    <row r="4" spans="1:25" s="571" customFormat="1" ht="18" customHeight="1">
      <c r="A4" s="2704" t="s">
        <v>34</v>
      </c>
      <c r="B4" s="2705"/>
      <c r="C4" s="2705"/>
      <c r="D4" s="2705"/>
      <c r="E4" s="2705"/>
      <c r="F4" s="2705"/>
      <c r="G4" s="185">
        <f>G5+G27+G36+G37+G38</f>
        <v>70545</v>
      </c>
      <c r="H4" s="185">
        <f>H5+H27+H36+H37+H38</f>
        <v>78390000</v>
      </c>
      <c r="I4" s="1715">
        <v>74814999.961599737</v>
      </c>
      <c r="J4" s="1715">
        <v>74814999.961599737</v>
      </c>
      <c r="K4" s="185">
        <f>K5+K27+K36+K37+K38</f>
        <v>77415000.261599734</v>
      </c>
      <c r="L4" s="483">
        <f>K4-J4</f>
        <v>2600000.299999997</v>
      </c>
      <c r="M4" s="484">
        <f>L4/H4</f>
        <v>3.3167499681081736E-2</v>
      </c>
      <c r="N4" s="186"/>
      <c r="O4" s="1081"/>
      <c r="P4" s="1081"/>
      <c r="Q4" s="1081"/>
      <c r="R4" s="1081"/>
      <c r="S4" s="1080"/>
      <c r="T4" s="1081"/>
      <c r="U4" s="1081"/>
      <c r="V4" s="1081"/>
      <c r="W4" s="1082"/>
    </row>
    <row r="5" spans="1:25" s="571" customFormat="1" ht="18" customHeight="1">
      <c r="A5" s="388" t="s">
        <v>35</v>
      </c>
      <c r="B5" s="281" t="s">
        <v>36</v>
      </c>
      <c r="C5" s="281" t="s">
        <v>37</v>
      </c>
      <c r="D5" s="281" t="s">
        <v>38</v>
      </c>
      <c r="E5" s="282"/>
      <c r="F5" s="283" t="s">
        <v>10</v>
      </c>
      <c r="G5" s="284">
        <f>SUM(G6:G26)</f>
        <v>62167</v>
      </c>
      <c r="H5" s="284">
        <f>SUM(H6:H26)</f>
        <v>66650000</v>
      </c>
      <c r="I5" s="1758">
        <v>66545954.261599734</v>
      </c>
      <c r="J5" s="1758">
        <v>66545954.261599734</v>
      </c>
      <c r="K5" s="284">
        <f>SUM(K6:K26)</f>
        <v>66400000.261599734</v>
      </c>
      <c r="L5" s="485">
        <f>K5-J5</f>
        <v>-145954</v>
      </c>
      <c r="M5" s="486">
        <f>L5/H5</f>
        <v>-2.1898574643660915E-3</v>
      </c>
      <c r="N5" s="487"/>
      <c r="O5" s="488"/>
      <c r="P5" s="488"/>
      <c r="Q5" s="488"/>
      <c r="R5" s="488"/>
      <c r="S5" s="489"/>
      <c r="T5" s="488"/>
      <c r="U5" s="488"/>
      <c r="V5" s="488"/>
      <c r="W5" s="490"/>
    </row>
    <row r="6" spans="1:25" s="571" customFormat="1" ht="18" customHeight="1">
      <c r="A6" s="280"/>
      <c r="B6" s="289"/>
      <c r="C6" s="289"/>
      <c r="D6" s="289"/>
      <c r="E6" s="289" t="s">
        <v>40</v>
      </c>
      <c r="F6" s="92" t="s">
        <v>41</v>
      </c>
      <c r="G6" s="290">
        <v>49046</v>
      </c>
      <c r="H6" s="290">
        <v>52611000</v>
      </c>
      <c r="I6" s="1759">
        <v>52238200</v>
      </c>
      <c r="J6" s="1759">
        <v>52238200</v>
      </c>
      <c r="K6" s="290">
        <f>SUM(W6:W8)</f>
        <v>52238200</v>
      </c>
      <c r="L6" s="114">
        <f>K6-J6</f>
        <v>0</v>
      </c>
      <c r="M6" s="491">
        <f>L6/H6</f>
        <v>0</v>
      </c>
      <c r="N6" s="1775" t="s">
        <v>905</v>
      </c>
      <c r="O6" s="1776"/>
      <c r="P6" s="1287"/>
      <c r="Q6" s="1288">
        <v>7</v>
      </c>
      <c r="R6" s="1752" t="s">
        <v>24</v>
      </c>
      <c r="S6" s="1290">
        <v>1</v>
      </c>
      <c r="T6" s="1752" t="s">
        <v>24</v>
      </c>
      <c r="U6" s="1291">
        <v>2626700</v>
      </c>
      <c r="V6" s="1292" t="s">
        <v>42</v>
      </c>
      <c r="W6" s="1293">
        <f>PRODUCT(U6,S6,Q6)</f>
        <v>18386900</v>
      </c>
      <c r="Y6" s="572"/>
    </row>
    <row r="7" spans="1:25" s="571" customFormat="1" ht="18" customHeight="1">
      <c r="A7" s="280"/>
      <c r="B7" s="289"/>
      <c r="C7" s="289"/>
      <c r="D7" s="289"/>
      <c r="E7" s="289"/>
      <c r="F7" s="92"/>
      <c r="G7" s="290"/>
      <c r="H7" s="290"/>
      <c r="I7" s="1759"/>
      <c r="J7" s="1759"/>
      <c r="K7" s="290"/>
      <c r="L7" s="114"/>
      <c r="M7" s="491"/>
      <c r="N7" s="1775" t="s">
        <v>904</v>
      </c>
      <c r="O7" s="1776"/>
      <c r="P7" s="1287"/>
      <c r="Q7" s="1288">
        <v>5</v>
      </c>
      <c r="R7" s="1752" t="s">
        <v>24</v>
      </c>
      <c r="S7" s="1290">
        <v>1</v>
      </c>
      <c r="T7" s="1752" t="s">
        <v>24</v>
      </c>
      <c r="U7" s="1291">
        <v>2581900</v>
      </c>
      <c r="V7" s="1292" t="s">
        <v>42</v>
      </c>
      <c r="W7" s="1293">
        <f t="shared" ref="W7:W35" si="0">PRODUCT(U7,S7,Q7)</f>
        <v>12909500</v>
      </c>
      <c r="Y7" s="572"/>
    </row>
    <row r="8" spans="1:25" s="571" customFormat="1" ht="18" customHeight="1">
      <c r="A8" s="280"/>
      <c r="B8" s="289"/>
      <c r="C8" s="289"/>
      <c r="D8" s="289"/>
      <c r="E8" s="289"/>
      <c r="F8" s="92"/>
      <c r="G8" s="290"/>
      <c r="H8" s="290"/>
      <c r="I8" s="1759"/>
      <c r="J8" s="1759"/>
      <c r="K8" s="290"/>
      <c r="L8" s="114"/>
      <c r="M8" s="491"/>
      <c r="N8" s="1775" t="s">
        <v>301</v>
      </c>
      <c r="O8" s="1776"/>
      <c r="P8" s="1287"/>
      <c r="Q8" s="1288">
        <v>12</v>
      </c>
      <c r="R8" s="1752" t="s">
        <v>24</v>
      </c>
      <c r="S8" s="1290">
        <v>1</v>
      </c>
      <c r="T8" s="1752" t="s">
        <v>24</v>
      </c>
      <c r="U8" s="1291">
        <v>1745150</v>
      </c>
      <c r="V8" s="1292" t="s">
        <v>42</v>
      </c>
      <c r="W8" s="1293">
        <f t="shared" si="0"/>
        <v>20941800</v>
      </c>
    </row>
    <row r="9" spans="1:25" s="571" customFormat="1" ht="18" customHeight="1">
      <c r="A9" s="280"/>
      <c r="B9" s="289"/>
      <c r="C9" s="289"/>
      <c r="D9" s="289"/>
      <c r="E9" s="1084" t="s">
        <v>43</v>
      </c>
      <c r="F9" s="1086" t="s">
        <v>326</v>
      </c>
      <c r="G9" s="291">
        <v>3010</v>
      </c>
      <c r="H9" s="291">
        <v>3163000</v>
      </c>
      <c r="I9" s="1732">
        <v>3125160</v>
      </c>
      <c r="J9" s="1732">
        <v>3125160</v>
      </c>
      <c r="K9" s="291">
        <f>SUM(W9:W11)</f>
        <v>3125160</v>
      </c>
      <c r="L9" s="492">
        <f>K9-J9</f>
        <v>0</v>
      </c>
      <c r="M9" s="493">
        <f>L9/H9</f>
        <v>0</v>
      </c>
      <c r="N9" s="1806" t="s">
        <v>89</v>
      </c>
      <c r="O9" s="1584"/>
      <c r="P9" s="1584"/>
      <c r="Q9" s="1585"/>
      <c r="R9" s="1586"/>
      <c r="S9" s="1683">
        <v>0.6</v>
      </c>
      <c r="T9" s="1586" t="s">
        <v>24</v>
      </c>
      <c r="U9" s="1588">
        <f>U6</f>
        <v>2626700</v>
      </c>
      <c r="V9" s="1585" t="s">
        <v>42</v>
      </c>
      <c r="W9" s="1589">
        <f>PRODUCT(U9,S9)</f>
        <v>1576020</v>
      </c>
    </row>
    <row r="10" spans="1:25" s="571" customFormat="1" ht="18" customHeight="1">
      <c r="A10" s="280"/>
      <c r="B10" s="289"/>
      <c r="C10" s="289"/>
      <c r="D10" s="289"/>
      <c r="E10" s="1085"/>
      <c r="F10" s="1087"/>
      <c r="G10" s="294"/>
      <c r="H10" s="294"/>
      <c r="I10" s="1731"/>
      <c r="J10" s="1731"/>
      <c r="K10" s="294"/>
      <c r="L10" s="495"/>
      <c r="M10" s="496"/>
      <c r="N10" s="1775"/>
      <c r="O10" s="1287"/>
      <c r="P10" s="1287"/>
      <c r="Q10" s="1292"/>
      <c r="R10" s="1752"/>
      <c r="S10" s="1682">
        <v>0.6</v>
      </c>
      <c r="T10" s="1752" t="s">
        <v>24</v>
      </c>
      <c r="U10" s="1291">
        <f>U7</f>
        <v>2581900</v>
      </c>
      <c r="V10" s="1292" t="s">
        <v>42</v>
      </c>
      <c r="W10" s="1293">
        <f>PRODUCT(U10,S10)</f>
        <v>1549140</v>
      </c>
    </row>
    <row r="11" spans="1:25" s="571" customFormat="1" ht="18" customHeight="1">
      <c r="A11" s="280"/>
      <c r="B11" s="289"/>
      <c r="C11" s="289"/>
      <c r="D11" s="289"/>
      <c r="E11" s="1085"/>
      <c r="F11" s="1087"/>
      <c r="G11" s="294"/>
      <c r="H11" s="294"/>
      <c r="I11" s="1731"/>
      <c r="J11" s="1731"/>
      <c r="K11" s="294"/>
      <c r="L11" s="495"/>
      <c r="M11" s="496"/>
      <c r="N11" s="1775" t="s">
        <v>90</v>
      </c>
      <c r="O11" s="1294">
        <v>12</v>
      </c>
      <c r="P11" s="1752" t="s">
        <v>87</v>
      </c>
      <c r="Q11" s="1295">
        <v>3</v>
      </c>
      <c r="R11" s="1752" t="s">
        <v>87</v>
      </c>
      <c r="S11" s="1290">
        <v>1</v>
      </c>
      <c r="T11" s="1752" t="s">
        <v>87</v>
      </c>
      <c r="U11" s="1291">
        <v>0</v>
      </c>
      <c r="V11" s="1292" t="s">
        <v>88</v>
      </c>
      <c r="W11" s="1296">
        <f t="shared" si="0"/>
        <v>0</v>
      </c>
    </row>
    <row r="12" spans="1:25" s="571" customFormat="1" ht="18" customHeight="1">
      <c r="A12" s="280"/>
      <c r="B12" s="289"/>
      <c r="C12" s="289"/>
      <c r="D12" s="289"/>
      <c r="E12" s="1084" t="s">
        <v>484</v>
      </c>
      <c r="F12" s="1086" t="s">
        <v>70</v>
      </c>
      <c r="G12" s="291">
        <v>4559</v>
      </c>
      <c r="H12" s="291">
        <v>4685000</v>
      </c>
      <c r="I12" s="1732">
        <v>4877434.8933333326</v>
      </c>
      <c r="J12" s="1732">
        <v>4877434.8933333326</v>
      </c>
      <c r="K12" s="291">
        <f>SUM(W12:W15)</f>
        <v>4977434.8933333326</v>
      </c>
      <c r="L12" s="492">
        <f>K12-J12</f>
        <v>100000</v>
      </c>
      <c r="M12" s="493">
        <f>L12/H12</f>
        <v>2.1344717182497332E-2</v>
      </c>
      <c r="N12" s="2315" t="s">
        <v>70</v>
      </c>
      <c r="O12" s="2328"/>
      <c r="P12" s="2328"/>
      <c r="Q12" s="2314"/>
      <c r="R12" s="2327"/>
      <c r="S12" s="2314" t="s">
        <v>45</v>
      </c>
      <c r="T12" s="2327" t="s">
        <v>24</v>
      </c>
      <c r="U12" s="2313">
        <f>SUM(W9:W11)+SUM(W6:W7)</f>
        <v>34421560</v>
      </c>
      <c r="V12" s="2314" t="s">
        <v>42</v>
      </c>
      <c r="W12" s="2326">
        <f>PRODUCT(U12,1/12)-3</f>
        <v>2868460.333333333</v>
      </c>
    </row>
    <row r="13" spans="1:25" s="571" customFormat="1" ht="18" customHeight="1">
      <c r="A13" s="280"/>
      <c r="B13" s="289"/>
      <c r="C13" s="289"/>
      <c r="D13" s="289"/>
      <c r="E13" s="1085"/>
      <c r="F13" s="1087"/>
      <c r="G13" s="294"/>
      <c r="H13" s="294"/>
      <c r="I13" s="1731"/>
      <c r="J13" s="1731"/>
      <c r="K13" s="294"/>
      <c r="L13" s="495"/>
      <c r="M13" s="496"/>
      <c r="N13" s="2312" t="s">
        <v>220</v>
      </c>
      <c r="O13" s="2325"/>
      <c r="P13" s="2325"/>
      <c r="Q13" s="2311"/>
      <c r="R13" s="2324"/>
      <c r="S13" s="2310">
        <v>8.0000000000000002E-3</v>
      </c>
      <c r="T13" s="2324" t="s">
        <v>87</v>
      </c>
      <c r="U13" s="2337">
        <v>36109490</v>
      </c>
      <c r="V13" s="2311" t="s">
        <v>88</v>
      </c>
      <c r="W13" s="2338">
        <f>PRODUCT(U13,S13,Q13)+2</f>
        <v>288877.92</v>
      </c>
    </row>
    <row r="14" spans="1:25" s="571" customFormat="1" ht="18" customHeight="1">
      <c r="A14" s="280"/>
      <c r="B14" s="289"/>
      <c r="C14" s="289"/>
      <c r="D14" s="289"/>
      <c r="E14" s="1085"/>
      <c r="F14" s="1087"/>
      <c r="G14" s="294"/>
      <c r="H14" s="294"/>
      <c r="I14" s="1731"/>
      <c r="J14" s="1731"/>
      <c r="K14" s="294"/>
      <c r="L14" s="495"/>
      <c r="M14" s="496"/>
      <c r="N14" s="1806" t="s">
        <v>70</v>
      </c>
      <c r="O14" s="1584"/>
      <c r="P14" s="1584"/>
      <c r="Q14" s="1585"/>
      <c r="R14" s="1586"/>
      <c r="S14" s="1585" t="s">
        <v>45</v>
      </c>
      <c r="T14" s="1586" t="s">
        <v>24</v>
      </c>
      <c r="U14" s="1588">
        <f>W8</f>
        <v>20941800</v>
      </c>
      <c r="V14" s="1585" t="s">
        <v>42</v>
      </c>
      <c r="W14" s="1589">
        <f>PRODUCT(U14,1/12)</f>
        <v>1745150</v>
      </c>
    </row>
    <row r="15" spans="1:25" s="571" customFormat="1" ht="18" customHeight="1">
      <c r="A15" s="280"/>
      <c r="B15" s="289"/>
      <c r="C15" s="289"/>
      <c r="D15" s="289"/>
      <c r="E15" s="1085"/>
      <c r="F15" s="1087"/>
      <c r="G15" s="294"/>
      <c r="H15" s="294"/>
      <c r="I15" s="1731"/>
      <c r="J15" s="1731"/>
      <c r="K15" s="294"/>
      <c r="L15" s="495"/>
      <c r="M15" s="496"/>
      <c r="N15" s="1813" t="s">
        <v>220</v>
      </c>
      <c r="O15" s="1681"/>
      <c r="P15" s="1681"/>
      <c r="Q15" s="1895"/>
      <c r="R15" s="1886"/>
      <c r="S15" s="1680">
        <v>8.0000000000000002E-3</v>
      </c>
      <c r="T15" s="1886" t="s">
        <v>87</v>
      </c>
      <c r="U15" s="1887">
        <v>9368330</v>
      </c>
      <c r="V15" s="1895" t="s">
        <v>88</v>
      </c>
      <c r="W15" s="1679">
        <f t="shared" si="0"/>
        <v>74946.64</v>
      </c>
    </row>
    <row r="16" spans="1:25" s="571" customFormat="1" ht="18" customHeight="1">
      <c r="A16" s="280"/>
      <c r="B16" s="289"/>
      <c r="C16" s="289"/>
      <c r="D16" s="289"/>
      <c r="E16" s="2805" t="s">
        <v>485</v>
      </c>
      <c r="F16" s="2807" t="s">
        <v>71</v>
      </c>
      <c r="G16" s="291">
        <v>5532</v>
      </c>
      <c r="H16" s="291">
        <v>6191000</v>
      </c>
      <c r="I16" s="1732">
        <v>6105159.3682663999</v>
      </c>
      <c r="J16" s="1732">
        <v>6105159.3682663999</v>
      </c>
      <c r="K16" s="291">
        <f>SUM(W16:W25)</f>
        <v>5859205.3682663999</v>
      </c>
      <c r="L16" s="492">
        <f>K16-J16</f>
        <v>-245954</v>
      </c>
      <c r="M16" s="493">
        <f>L16/H16</f>
        <v>-3.9727669197221774E-2</v>
      </c>
      <c r="N16" s="1806" t="s">
        <v>91</v>
      </c>
      <c r="O16" s="1584"/>
      <c r="P16" s="1584"/>
      <c r="Q16" s="1678"/>
      <c r="R16" s="1586"/>
      <c r="S16" s="1677">
        <v>3.2300000000000002E-2</v>
      </c>
      <c r="T16" s="1586" t="s">
        <v>87</v>
      </c>
      <c r="U16" s="1588">
        <f>SUM(W9:W11)+SUM(W6:W7)</f>
        <v>34421560</v>
      </c>
      <c r="V16" s="1585" t="s">
        <v>88</v>
      </c>
      <c r="W16" s="1589">
        <f>PRODUCT(U16,S16,Q16)</f>
        <v>1111816.388</v>
      </c>
    </row>
    <row r="17" spans="1:23" s="571" customFormat="1" ht="18" customHeight="1">
      <c r="A17" s="280"/>
      <c r="B17" s="289"/>
      <c r="C17" s="289"/>
      <c r="D17" s="289"/>
      <c r="E17" s="2806"/>
      <c r="F17" s="2808"/>
      <c r="G17" s="294"/>
      <c r="H17" s="294"/>
      <c r="I17" s="1731"/>
      <c r="J17" s="1731"/>
      <c r="K17" s="294"/>
      <c r="L17" s="495"/>
      <c r="M17" s="496"/>
      <c r="N17" s="1775" t="s">
        <v>222</v>
      </c>
      <c r="O17" s="1287"/>
      <c r="P17" s="1287"/>
      <c r="Q17" s="1676"/>
      <c r="R17" s="1752"/>
      <c r="S17" s="1676">
        <v>4.2549999999999998E-2</v>
      </c>
      <c r="T17" s="1752" t="s">
        <v>87</v>
      </c>
      <c r="U17" s="1291">
        <f>W16</f>
        <v>1111816.388</v>
      </c>
      <c r="V17" s="1292" t="s">
        <v>88</v>
      </c>
      <c r="W17" s="1293">
        <f>PRODUCT(U17,S17,Q17)</f>
        <v>47307.787309400002</v>
      </c>
    </row>
    <row r="18" spans="1:23" s="571" customFormat="1" ht="18" customHeight="1">
      <c r="A18" s="280"/>
      <c r="B18" s="289"/>
      <c r="C18" s="289"/>
      <c r="D18" s="289"/>
      <c r="E18" s="2806"/>
      <c r="F18" s="2808"/>
      <c r="G18" s="294"/>
      <c r="H18" s="294"/>
      <c r="I18" s="1731"/>
      <c r="J18" s="1731"/>
      <c r="K18" s="294"/>
      <c r="L18" s="495"/>
      <c r="M18" s="496"/>
      <c r="N18" s="2319" t="s">
        <v>92</v>
      </c>
      <c r="O18" s="2332"/>
      <c r="P18" s="2332"/>
      <c r="Q18" s="2318"/>
      <c r="R18" s="2331"/>
      <c r="S18" s="2318">
        <v>4.4999999999999998E-2</v>
      </c>
      <c r="T18" s="2331" t="s">
        <v>87</v>
      </c>
      <c r="U18" s="2317">
        <f>SUM(W9:W11)+SUM(W6:W7)</f>
        <v>34421560</v>
      </c>
      <c r="V18" s="2330" t="s">
        <v>88</v>
      </c>
      <c r="W18" s="2316">
        <f>PRODUCT(U18,S18,Q18)-70000</f>
        <v>1478970.2</v>
      </c>
    </row>
    <row r="19" spans="1:23" s="571" customFormat="1" ht="18" customHeight="1">
      <c r="A19" s="280"/>
      <c r="B19" s="289"/>
      <c r="C19" s="289"/>
      <c r="D19" s="289"/>
      <c r="E19" s="2806"/>
      <c r="F19" s="2808"/>
      <c r="G19" s="294"/>
      <c r="H19" s="294"/>
      <c r="I19" s="1731"/>
      <c r="J19" s="1731"/>
      <c r="K19" s="294"/>
      <c r="L19" s="495"/>
      <c r="M19" s="496"/>
      <c r="N19" s="2319" t="s">
        <v>93</v>
      </c>
      <c r="O19" s="2332"/>
      <c r="P19" s="2332"/>
      <c r="Q19" s="2331"/>
      <c r="R19" s="2331"/>
      <c r="S19" s="2329">
        <v>1.0999999999999999E-2</v>
      </c>
      <c r="T19" s="2331" t="s">
        <v>24</v>
      </c>
      <c r="U19" s="2317">
        <f>SUM(W9:W11)+SUM(W6:W7)</f>
        <v>34421560</v>
      </c>
      <c r="V19" s="2330" t="s">
        <v>42</v>
      </c>
      <c r="W19" s="2316">
        <f>PRODUCT(U19,S19,Q19)-50000</f>
        <v>328637.15999999997</v>
      </c>
    </row>
    <row r="20" spans="1:23" s="571" customFormat="1" ht="18" customHeight="1">
      <c r="A20" s="280"/>
      <c r="B20" s="289"/>
      <c r="C20" s="289"/>
      <c r="D20" s="289"/>
      <c r="E20" s="2806"/>
      <c r="F20" s="2808"/>
      <c r="G20" s="294"/>
      <c r="H20" s="294"/>
      <c r="I20" s="1731"/>
      <c r="J20" s="1731"/>
      <c r="K20" s="294"/>
      <c r="L20" s="495"/>
      <c r="M20" s="496"/>
      <c r="N20" s="2319" t="s">
        <v>94</v>
      </c>
      <c r="O20" s="2332"/>
      <c r="P20" s="2332"/>
      <c r="Q20" s="2331"/>
      <c r="R20" s="2331"/>
      <c r="S20" s="2329">
        <v>2.06E-2</v>
      </c>
      <c r="T20" s="2331" t="s">
        <v>24</v>
      </c>
      <c r="U20" s="2317">
        <f>SUM(W9:W11)+SUM(W6:W7)</f>
        <v>34421560</v>
      </c>
      <c r="V20" s="2330" t="s">
        <v>42</v>
      </c>
      <c r="W20" s="2316">
        <f>PRODUCT(U20,S20,Q20)-5954</f>
        <v>703130.13600000006</v>
      </c>
    </row>
    <row r="21" spans="1:23" s="571" customFormat="1" ht="18" customHeight="1">
      <c r="A21" s="280"/>
      <c r="B21" s="289"/>
      <c r="C21" s="289"/>
      <c r="D21" s="289"/>
      <c r="E21" s="1085"/>
      <c r="F21" s="1087"/>
      <c r="G21" s="294"/>
      <c r="H21" s="294"/>
      <c r="I21" s="1731"/>
      <c r="J21" s="1731"/>
      <c r="K21" s="294"/>
      <c r="L21" s="495"/>
      <c r="M21" s="496"/>
      <c r="N21" s="1742" t="s">
        <v>91</v>
      </c>
      <c r="O21" s="1597"/>
      <c r="P21" s="1597"/>
      <c r="Q21" s="1675"/>
      <c r="R21" s="1037"/>
      <c r="S21" s="1674">
        <v>3.2300000000000002E-2</v>
      </c>
      <c r="T21" s="1037" t="s">
        <v>87</v>
      </c>
      <c r="U21" s="1599">
        <f>W8</f>
        <v>20941800</v>
      </c>
      <c r="V21" s="1598" t="s">
        <v>88</v>
      </c>
      <c r="W21" s="1600">
        <f t="shared" si="0"/>
        <v>676420.14</v>
      </c>
    </row>
    <row r="22" spans="1:23" s="571" customFormat="1" ht="18" customHeight="1">
      <c r="A22" s="280"/>
      <c r="B22" s="289"/>
      <c r="C22" s="289"/>
      <c r="D22" s="289"/>
      <c r="E22" s="1085"/>
      <c r="F22" s="1087"/>
      <c r="G22" s="294"/>
      <c r="H22" s="294"/>
      <c r="I22" s="1731"/>
      <c r="J22" s="1731"/>
      <c r="K22" s="294"/>
      <c r="L22" s="495"/>
      <c r="M22" s="496"/>
      <c r="N22" s="1737" t="s">
        <v>131</v>
      </c>
      <c r="O22" s="1608"/>
      <c r="P22" s="1608"/>
      <c r="Q22" s="1673"/>
      <c r="R22" s="498"/>
      <c r="S22" s="1673">
        <v>4.2549999999999998E-2</v>
      </c>
      <c r="T22" s="498" t="s">
        <v>87</v>
      </c>
      <c r="U22" s="1594">
        <f>W21</f>
        <v>676420.14</v>
      </c>
      <c r="V22" s="1595" t="s">
        <v>88</v>
      </c>
      <c r="W22" s="1610">
        <f>PRODUCT(U22,S22,Q22)</f>
        <v>28781.676957</v>
      </c>
    </row>
    <row r="23" spans="1:23" s="571" customFormat="1" ht="18" customHeight="1">
      <c r="A23" s="280"/>
      <c r="B23" s="289"/>
      <c r="C23" s="289"/>
      <c r="D23" s="289"/>
      <c r="E23" s="1085"/>
      <c r="F23" s="1087"/>
      <c r="G23" s="294"/>
      <c r="H23" s="294"/>
      <c r="I23" s="1731"/>
      <c r="J23" s="1731"/>
      <c r="K23" s="294"/>
      <c r="L23" s="495"/>
      <c r="M23" s="496"/>
      <c r="N23" s="2375" t="s">
        <v>92</v>
      </c>
      <c r="O23" s="2336"/>
      <c r="P23" s="2336"/>
      <c r="Q23" s="2322"/>
      <c r="R23" s="2335"/>
      <c r="S23" s="2322">
        <v>4.4999999999999998E-2</v>
      </c>
      <c r="T23" s="2335" t="s">
        <v>87</v>
      </c>
      <c r="U23" s="2321">
        <f>W8</f>
        <v>20941800</v>
      </c>
      <c r="V23" s="2334" t="s">
        <v>88</v>
      </c>
      <c r="W23" s="2320">
        <f>PRODUCT(U23,S23,Q23)-70000</f>
        <v>872381</v>
      </c>
    </row>
    <row r="24" spans="1:23" s="571" customFormat="1" ht="18" customHeight="1">
      <c r="A24" s="280"/>
      <c r="B24" s="289"/>
      <c r="C24" s="289"/>
      <c r="D24" s="289"/>
      <c r="E24" s="1085"/>
      <c r="F24" s="1087"/>
      <c r="G24" s="294"/>
      <c r="H24" s="294"/>
      <c r="I24" s="1731"/>
      <c r="J24" s="1731"/>
      <c r="K24" s="294"/>
      <c r="L24" s="495"/>
      <c r="M24" s="496"/>
      <c r="N24" s="2375" t="s">
        <v>93</v>
      </c>
      <c r="O24" s="2336"/>
      <c r="P24" s="2336"/>
      <c r="Q24" s="2335"/>
      <c r="R24" s="2335"/>
      <c r="S24" s="2333">
        <v>1.0999999999999999E-2</v>
      </c>
      <c r="T24" s="2335" t="s">
        <v>24</v>
      </c>
      <c r="U24" s="2321">
        <f>W8</f>
        <v>20941800</v>
      </c>
      <c r="V24" s="2334" t="s">
        <v>42</v>
      </c>
      <c r="W24" s="2320">
        <f>PRODUCT(U24,S24,Q24)-50000</f>
        <v>180359.8</v>
      </c>
    </row>
    <row r="25" spans="1:23" s="571" customFormat="1" ht="18" customHeight="1">
      <c r="A25" s="280"/>
      <c r="B25" s="289"/>
      <c r="C25" s="289"/>
      <c r="D25" s="289"/>
      <c r="E25" s="298"/>
      <c r="F25" s="299"/>
      <c r="G25" s="300"/>
      <c r="H25" s="300"/>
      <c r="I25" s="300"/>
      <c r="J25" s="300"/>
      <c r="K25" s="300"/>
      <c r="L25" s="247"/>
      <c r="M25" s="501"/>
      <c r="N25" s="1745" t="s">
        <v>94</v>
      </c>
      <c r="O25" s="1601"/>
      <c r="P25" s="1601"/>
      <c r="Q25" s="1038"/>
      <c r="R25" s="1038"/>
      <c r="S25" s="1672">
        <v>2.06E-2</v>
      </c>
      <c r="T25" s="1038" t="s">
        <v>24</v>
      </c>
      <c r="U25" s="1604">
        <f>W8</f>
        <v>20941800</v>
      </c>
      <c r="V25" s="1602" t="s">
        <v>42</v>
      </c>
      <c r="W25" s="1605">
        <f>PRODUCT(U25,S25,Q25)</f>
        <v>431401.08</v>
      </c>
    </row>
    <row r="26" spans="1:23" s="571" customFormat="1" ht="18" customHeight="1">
      <c r="A26" s="304"/>
      <c r="B26" s="305"/>
      <c r="C26" s="305"/>
      <c r="D26" s="305"/>
      <c r="E26" s="1089" t="s">
        <v>333</v>
      </c>
      <c r="F26" s="306" t="s">
        <v>72</v>
      </c>
      <c r="G26" s="307">
        <v>20</v>
      </c>
      <c r="H26" s="307">
        <v>0</v>
      </c>
      <c r="I26" s="307">
        <v>200000</v>
      </c>
      <c r="J26" s="307">
        <v>200000</v>
      </c>
      <c r="K26" s="307">
        <f>W26</f>
        <v>200000</v>
      </c>
      <c r="L26" s="502">
        <f t="shared" ref="L26:L31" si="1">K26-J26</f>
        <v>0</v>
      </c>
      <c r="M26" s="503" t="e">
        <f t="shared" ref="M26:M31" si="2">L26/H26</f>
        <v>#DIV/0!</v>
      </c>
      <c r="N26" s="1671" t="s">
        <v>1240</v>
      </c>
      <c r="O26" s="1670"/>
      <c r="P26" s="1670"/>
      <c r="Q26" s="1669"/>
      <c r="R26" s="504"/>
      <c r="S26" s="1668">
        <v>1</v>
      </c>
      <c r="T26" s="504" t="s">
        <v>24</v>
      </c>
      <c r="U26" s="1667">
        <v>200000</v>
      </c>
      <c r="V26" s="1669" t="s">
        <v>42</v>
      </c>
      <c r="W26" s="1666">
        <f t="shared" si="0"/>
        <v>200000</v>
      </c>
    </row>
    <row r="27" spans="1:23" s="571" customFormat="1" ht="18" customHeight="1">
      <c r="A27" s="310"/>
      <c r="B27" s="311"/>
      <c r="C27" s="505">
        <v>13</v>
      </c>
      <c r="D27" s="505" t="s">
        <v>393</v>
      </c>
      <c r="E27" s="506"/>
      <c r="F27" s="507" t="s">
        <v>10</v>
      </c>
      <c r="G27" s="508">
        <v>8363</v>
      </c>
      <c r="H27" s="508">
        <f>SUM(H28:H33)</f>
        <v>11725000</v>
      </c>
      <c r="I27" s="508">
        <v>8254045.7000000002</v>
      </c>
      <c r="J27" s="508">
        <v>8254045.7000000002</v>
      </c>
      <c r="K27" s="508">
        <f>SUM(K28:K33)</f>
        <v>11000000</v>
      </c>
      <c r="L27" s="509">
        <f t="shared" si="1"/>
        <v>2745954.3</v>
      </c>
      <c r="M27" s="510">
        <f t="shared" si="2"/>
        <v>0.23419652878464817</v>
      </c>
      <c r="N27" s="1767"/>
      <c r="O27" s="511"/>
      <c r="P27" s="511"/>
      <c r="Q27" s="512"/>
      <c r="R27" s="511"/>
      <c r="S27" s="512"/>
      <c r="T27" s="513"/>
      <c r="U27" s="512"/>
      <c r="V27" s="511"/>
      <c r="W27" s="514"/>
    </row>
    <row r="28" spans="1:23" s="571" customFormat="1" ht="18" customHeight="1">
      <c r="A28" s="923"/>
      <c r="B28" s="1041"/>
      <c r="C28" s="1041"/>
      <c r="D28" s="1041"/>
      <c r="E28" s="515">
        <v>131</v>
      </c>
      <c r="F28" s="516" t="s">
        <v>50</v>
      </c>
      <c r="G28" s="517">
        <v>0</v>
      </c>
      <c r="H28" s="517">
        <v>0</v>
      </c>
      <c r="I28" s="517">
        <v>0</v>
      </c>
      <c r="J28" s="517">
        <v>0</v>
      </c>
      <c r="K28" s="517">
        <f>W28</f>
        <v>0</v>
      </c>
      <c r="L28" s="518">
        <f t="shared" si="1"/>
        <v>0</v>
      </c>
      <c r="M28" s="519" t="e">
        <f t="shared" si="2"/>
        <v>#DIV/0!</v>
      </c>
      <c r="N28" s="1777" t="s">
        <v>394</v>
      </c>
      <c r="O28" s="1748"/>
      <c r="P28" s="1748"/>
      <c r="Q28" s="521"/>
      <c r="R28" s="522"/>
      <c r="S28" s="523">
        <v>0</v>
      </c>
      <c r="T28" s="1039" t="s">
        <v>24</v>
      </c>
      <c r="U28" s="524">
        <v>15000</v>
      </c>
      <c r="V28" s="525" t="s">
        <v>49</v>
      </c>
      <c r="W28" s="526">
        <f t="shared" si="0"/>
        <v>0</v>
      </c>
    </row>
    <row r="29" spans="1:23" s="571" customFormat="1" ht="26.25" customHeight="1">
      <c r="A29" s="923"/>
      <c r="B29" s="1041"/>
      <c r="C29" s="1041"/>
      <c r="D29" s="1041"/>
      <c r="E29" s="515">
        <v>132</v>
      </c>
      <c r="F29" s="527" t="s">
        <v>584</v>
      </c>
      <c r="G29" s="528">
        <v>0</v>
      </c>
      <c r="H29" s="528">
        <v>100000</v>
      </c>
      <c r="I29" s="528">
        <v>100000</v>
      </c>
      <c r="J29" s="528">
        <v>100000</v>
      </c>
      <c r="K29" s="528">
        <f>W29</f>
        <v>100000</v>
      </c>
      <c r="L29" s="518">
        <f t="shared" si="1"/>
        <v>0</v>
      </c>
      <c r="M29" s="519">
        <f t="shared" si="2"/>
        <v>0</v>
      </c>
      <c r="N29" s="1777" t="s">
        <v>395</v>
      </c>
      <c r="O29" s="1748"/>
      <c r="P29" s="1748"/>
      <c r="Q29" s="524"/>
      <c r="R29" s="525"/>
      <c r="S29" s="529">
        <v>1</v>
      </c>
      <c r="T29" s="1039" t="s">
        <v>24</v>
      </c>
      <c r="U29" s="525">
        <v>100000</v>
      </c>
      <c r="V29" s="1748" t="s">
        <v>49</v>
      </c>
      <c r="W29" s="526">
        <f t="shared" si="0"/>
        <v>100000</v>
      </c>
    </row>
    <row r="30" spans="1:23" s="571" customFormat="1" ht="18" customHeight="1">
      <c r="A30" s="923"/>
      <c r="B30" s="1041"/>
      <c r="C30" s="1041"/>
      <c r="D30" s="1041"/>
      <c r="E30" s="530">
        <v>133</v>
      </c>
      <c r="F30" s="531" t="s">
        <v>51</v>
      </c>
      <c r="G30" s="532">
        <v>0</v>
      </c>
      <c r="H30" s="532">
        <v>0</v>
      </c>
      <c r="I30" s="532">
        <v>0</v>
      </c>
      <c r="J30" s="532">
        <v>0</v>
      </c>
      <c r="K30" s="532">
        <f>W30/1000</f>
        <v>0</v>
      </c>
      <c r="L30" s="533">
        <f t="shared" si="1"/>
        <v>0</v>
      </c>
      <c r="M30" s="534" t="e">
        <f t="shared" si="2"/>
        <v>#DIV/0!</v>
      </c>
      <c r="N30" s="1777" t="s">
        <v>154</v>
      </c>
      <c r="O30" s="1748"/>
      <c r="P30" s="1748"/>
      <c r="Q30" s="524"/>
      <c r="R30" s="525"/>
      <c r="S30" s="535">
        <v>12</v>
      </c>
      <c r="T30" s="1039" t="s">
        <v>24</v>
      </c>
      <c r="U30" s="525">
        <v>0</v>
      </c>
      <c r="V30" s="1748" t="s">
        <v>49</v>
      </c>
      <c r="W30" s="526">
        <f t="shared" si="0"/>
        <v>0</v>
      </c>
    </row>
    <row r="31" spans="1:23" s="571" customFormat="1" ht="18" customHeight="1">
      <c r="A31" s="923"/>
      <c r="B31" s="1041"/>
      <c r="C31" s="1041"/>
      <c r="D31" s="1041"/>
      <c r="E31" s="515">
        <v>134</v>
      </c>
      <c r="F31" s="516" t="s">
        <v>78</v>
      </c>
      <c r="G31" s="532">
        <v>718</v>
      </c>
      <c r="H31" s="532">
        <v>760000</v>
      </c>
      <c r="I31" s="532">
        <v>760000</v>
      </c>
      <c r="J31" s="532">
        <v>760000</v>
      </c>
      <c r="K31" s="532">
        <f>SUM(W31:W32)</f>
        <v>760000</v>
      </c>
      <c r="L31" s="518">
        <f t="shared" si="1"/>
        <v>0</v>
      </c>
      <c r="M31" s="519">
        <f t="shared" si="2"/>
        <v>0</v>
      </c>
      <c r="N31" s="1778" t="s">
        <v>396</v>
      </c>
      <c r="O31" s="1779"/>
      <c r="P31" s="1779"/>
      <c r="Q31" s="845"/>
      <c r="R31" s="1743"/>
      <c r="S31" s="852">
        <v>1</v>
      </c>
      <c r="T31" s="1037" t="s">
        <v>24</v>
      </c>
      <c r="U31" s="1744">
        <v>650000</v>
      </c>
      <c r="V31" s="1743" t="s">
        <v>49</v>
      </c>
      <c r="W31" s="846">
        <f t="shared" si="0"/>
        <v>650000</v>
      </c>
    </row>
    <row r="32" spans="1:23" s="571" customFormat="1" ht="18" customHeight="1">
      <c r="A32" s="923"/>
      <c r="B32" s="1041"/>
      <c r="C32" s="1041"/>
      <c r="D32" s="1041"/>
      <c r="E32" s="312"/>
      <c r="F32" s="313"/>
      <c r="G32" s="536"/>
      <c r="H32" s="536"/>
      <c r="I32" s="536"/>
      <c r="J32" s="536"/>
      <c r="K32" s="536"/>
      <c r="L32" s="315"/>
      <c r="M32" s="537"/>
      <c r="N32" s="855" t="s">
        <v>801</v>
      </c>
      <c r="O32" s="841"/>
      <c r="P32" s="841"/>
      <c r="Q32" s="850"/>
      <c r="R32" s="1746"/>
      <c r="S32" s="842">
        <v>1</v>
      </c>
      <c r="T32" s="1038" t="s">
        <v>24</v>
      </c>
      <c r="U32" s="1747">
        <v>110000</v>
      </c>
      <c r="V32" s="1746" t="s">
        <v>49</v>
      </c>
      <c r="W32" s="851">
        <f>PRODUCT(U32,S32,Q32)</f>
        <v>110000</v>
      </c>
    </row>
    <row r="33" spans="1:23" s="571" customFormat="1" ht="18" customHeight="1">
      <c r="A33" s="923"/>
      <c r="B33" s="1041"/>
      <c r="C33" s="1041"/>
      <c r="D33" s="1041"/>
      <c r="E33" s="515">
        <v>135</v>
      </c>
      <c r="F33" s="516" t="s">
        <v>52</v>
      </c>
      <c r="G33" s="532">
        <v>7645</v>
      </c>
      <c r="H33" s="532">
        <v>10865000</v>
      </c>
      <c r="I33" s="532">
        <v>7394045.7000000002</v>
      </c>
      <c r="J33" s="532">
        <v>7394045.7000000002</v>
      </c>
      <c r="K33" s="532">
        <f>SUM(W33:W35)</f>
        <v>10140000</v>
      </c>
      <c r="L33" s="518">
        <f>K33-J33</f>
        <v>2745954.3</v>
      </c>
      <c r="M33" s="519">
        <f>L33/H33</f>
        <v>0.25273394385641967</v>
      </c>
      <c r="N33" s="1778" t="s">
        <v>508</v>
      </c>
      <c r="O33" s="1779"/>
      <c r="P33" s="1779"/>
      <c r="Q33" s="845"/>
      <c r="R33" s="1743"/>
      <c r="S33" s="1665">
        <v>12</v>
      </c>
      <c r="T33" s="1037" t="s">
        <v>24</v>
      </c>
      <c r="U33" s="1744">
        <v>575000</v>
      </c>
      <c r="V33" s="1743" t="s">
        <v>49</v>
      </c>
      <c r="W33" s="846">
        <f t="shared" si="0"/>
        <v>6900000</v>
      </c>
    </row>
    <row r="34" spans="1:23" s="571" customFormat="1" ht="18" customHeight="1">
      <c r="A34" s="923"/>
      <c r="B34" s="1041"/>
      <c r="C34" s="1041"/>
      <c r="D34" s="1041"/>
      <c r="E34" s="312"/>
      <c r="F34" s="313"/>
      <c r="G34" s="536"/>
      <c r="H34" s="536"/>
      <c r="I34" s="536"/>
      <c r="J34" s="536"/>
      <c r="K34" s="536"/>
      <c r="L34" s="315"/>
      <c r="M34" s="537"/>
      <c r="N34" s="1780" t="s">
        <v>802</v>
      </c>
      <c r="O34" s="1781"/>
      <c r="P34" s="1781"/>
      <c r="Q34" s="848"/>
      <c r="R34" s="1738"/>
      <c r="S34" s="858">
        <v>2</v>
      </c>
      <c r="T34" s="498" t="s">
        <v>24</v>
      </c>
      <c r="U34" s="1739">
        <v>30000</v>
      </c>
      <c r="V34" s="1738" t="s">
        <v>49</v>
      </c>
      <c r="W34" s="849">
        <f>PRODUCT(U34,S34,Q34)</f>
        <v>60000</v>
      </c>
    </row>
    <row r="35" spans="1:23" s="571" customFormat="1" ht="18" customHeight="1">
      <c r="A35" s="923"/>
      <c r="B35" s="1041"/>
      <c r="C35" s="1041"/>
      <c r="D35" s="1041"/>
      <c r="E35" s="312"/>
      <c r="F35" s="313"/>
      <c r="G35" s="536"/>
      <c r="H35" s="536"/>
      <c r="I35" s="536"/>
      <c r="J35" s="536"/>
      <c r="K35" s="536"/>
      <c r="L35" s="315"/>
      <c r="M35" s="537"/>
      <c r="N35" s="1100" t="s">
        <v>509</v>
      </c>
      <c r="O35" s="1101"/>
      <c r="P35" s="1101"/>
      <c r="Q35" s="1102"/>
      <c r="R35" s="1103"/>
      <c r="S35" s="1104">
        <v>6</v>
      </c>
      <c r="T35" s="504" t="s">
        <v>24</v>
      </c>
      <c r="U35" s="1105">
        <v>530000</v>
      </c>
      <c r="V35" s="1103" t="s">
        <v>49</v>
      </c>
      <c r="W35" s="1106">
        <f t="shared" si="0"/>
        <v>3180000</v>
      </c>
    </row>
    <row r="36" spans="1:23" s="571" customFormat="1" ht="27" customHeight="1">
      <c r="A36" s="538">
        <v>4</v>
      </c>
      <c r="B36" s="539" t="s">
        <v>364</v>
      </c>
      <c r="C36" s="540">
        <v>41</v>
      </c>
      <c r="D36" s="539" t="s">
        <v>583</v>
      </c>
      <c r="E36" s="541">
        <v>411</v>
      </c>
      <c r="F36" s="541" t="s">
        <v>12</v>
      </c>
      <c r="G36" s="542">
        <v>0</v>
      </c>
      <c r="H36" s="542">
        <v>0</v>
      </c>
      <c r="I36" s="542">
        <v>0</v>
      </c>
      <c r="J36" s="542">
        <v>0</v>
      </c>
      <c r="K36" s="542">
        <f>X36</f>
        <v>0</v>
      </c>
      <c r="L36" s="543">
        <f>K36-J36</f>
        <v>0</v>
      </c>
      <c r="M36" s="544" t="e">
        <f>L36/H36</f>
        <v>#DIV/0!</v>
      </c>
      <c r="N36" s="545"/>
      <c r="O36" s="546"/>
      <c r="P36" s="546"/>
      <c r="Q36" s="546"/>
      <c r="R36" s="546"/>
      <c r="S36" s="546"/>
      <c r="T36" s="547"/>
      <c r="U36" s="546"/>
      <c r="V36" s="546"/>
      <c r="W36" s="548">
        <v>0</v>
      </c>
    </row>
    <row r="37" spans="1:23" s="571" customFormat="1" ht="18" customHeight="1">
      <c r="A37" s="549">
        <v>7</v>
      </c>
      <c r="B37" s="550" t="s">
        <v>13</v>
      </c>
      <c r="C37" s="551">
        <v>71</v>
      </c>
      <c r="D37" s="550" t="s">
        <v>13</v>
      </c>
      <c r="E37" s="552">
        <v>711</v>
      </c>
      <c r="F37" s="552" t="s">
        <v>13</v>
      </c>
      <c r="G37" s="553">
        <v>0</v>
      </c>
      <c r="H37" s="553">
        <v>0</v>
      </c>
      <c r="I37" s="553">
        <v>0</v>
      </c>
      <c r="J37" s="553">
        <v>0</v>
      </c>
      <c r="K37" s="553">
        <f>X37</f>
        <v>0</v>
      </c>
      <c r="L37" s="554">
        <f>K37-J37</f>
        <v>0</v>
      </c>
      <c r="M37" s="555" t="e">
        <f>L37/H37</f>
        <v>#DIV/0!</v>
      </c>
      <c r="N37" s="1754"/>
      <c r="O37" s="1755"/>
      <c r="P37" s="1755"/>
      <c r="Q37" s="1755"/>
      <c r="R37" s="1755"/>
      <c r="S37" s="1755"/>
      <c r="T37" s="558"/>
      <c r="U37" s="1755"/>
      <c r="V37" s="1755"/>
      <c r="W37" s="1756">
        <v>0</v>
      </c>
    </row>
    <row r="38" spans="1:23" s="571" customFormat="1" ht="18" customHeight="1">
      <c r="A38" s="560"/>
      <c r="B38" s="561"/>
      <c r="C38" s="562"/>
      <c r="D38" s="561"/>
      <c r="E38" s="563">
        <v>712</v>
      </c>
      <c r="F38" s="563" t="s">
        <v>315</v>
      </c>
      <c r="G38" s="564">
        <v>15</v>
      </c>
      <c r="H38" s="564">
        <v>15000</v>
      </c>
      <c r="I38" s="564">
        <v>15000</v>
      </c>
      <c r="J38" s="564">
        <v>15000</v>
      </c>
      <c r="K38" s="564">
        <f>W38</f>
        <v>15000</v>
      </c>
      <c r="L38" s="565">
        <f>K38-J38</f>
        <v>0</v>
      </c>
      <c r="M38" s="566">
        <f>L38/H38</f>
        <v>0</v>
      </c>
      <c r="N38" s="567" t="s">
        <v>845</v>
      </c>
      <c r="O38" s="568"/>
      <c r="P38" s="568"/>
      <c r="Q38" s="568"/>
      <c r="R38" s="568"/>
      <c r="S38" s="568"/>
      <c r="T38" s="569"/>
      <c r="U38" s="568"/>
      <c r="V38" s="568"/>
      <c r="W38" s="570">
        <v>15000</v>
      </c>
    </row>
    <row r="39" spans="1:23" ht="14.1" customHeight="1"/>
    <row r="40" spans="1:23" ht="14.1" customHeight="1"/>
    <row r="41" spans="1:23" ht="14.1" customHeight="1"/>
    <row r="42" spans="1:23" ht="14.1" customHeight="1"/>
    <row r="43" spans="1:23" ht="14.1" customHeight="1"/>
    <row r="44" spans="1:23" ht="14.1" customHeight="1"/>
    <row r="45" spans="1:23" ht="14.1" customHeight="1"/>
    <row r="46" spans="1:23" ht="14.1" customHeight="1"/>
    <row r="47" spans="1:23" ht="14.1" customHeight="1"/>
    <row r="48" spans="1:23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hidden="1" customHeight="1"/>
    <row r="434" ht="14.1" hidden="1" customHeight="1"/>
    <row r="435" ht="14.1" hidden="1" customHeight="1"/>
    <row r="436" ht="14.1" hidden="1" customHeight="1"/>
    <row r="437" ht="14.1" hidden="1" customHeight="1"/>
    <row r="438" ht="14.1" hidden="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</sheetData>
  <mergeCells count="11">
    <mergeCell ref="A4:F4"/>
    <mergeCell ref="E16:E20"/>
    <mergeCell ref="F16:F20"/>
    <mergeCell ref="A1:L1"/>
    <mergeCell ref="S1:W1"/>
    <mergeCell ref="A2:F2"/>
    <mergeCell ref="L2:M2"/>
    <mergeCell ref="N2:W3"/>
    <mergeCell ref="A3:B3"/>
    <mergeCell ref="C3:D3"/>
    <mergeCell ref="E3:F3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A34"/>
  <sheetViews>
    <sheetView zoomScaleNormal="100" zoomScaleSheetLayoutView="85" workbookViewId="0">
      <selection activeCell="T9" sqref="A9:T19"/>
    </sheetView>
  </sheetViews>
  <sheetFormatPr defaultRowHeight="13.5"/>
  <cols>
    <col min="1" max="2" width="8.77734375" style="20" customWidth="1"/>
    <col min="3" max="3" width="14.44140625" style="20" customWidth="1"/>
    <col min="4" max="6" width="10.77734375" style="20" hidden="1" customWidth="1"/>
    <col min="7" max="8" width="10.77734375" style="1698" customWidth="1"/>
    <col min="9" max="9" width="10.77734375" style="20" customWidth="1"/>
    <col min="10" max="10" width="7.77734375" style="20" customWidth="1"/>
    <col min="11" max="11" width="9.33203125" style="20" customWidth="1"/>
    <col min="12" max="12" width="9" style="20" customWidth="1"/>
    <col min="13" max="13" width="13.88671875" style="20" customWidth="1"/>
    <col min="14" max="16" width="10.77734375" style="20" hidden="1" customWidth="1"/>
    <col min="17" max="18" width="10.77734375" style="1698" customWidth="1"/>
    <col min="19" max="19" width="10.77734375" style="20" customWidth="1"/>
    <col min="20" max="20" width="7.77734375" style="20" customWidth="1"/>
    <col min="21" max="16384" width="8.88671875" style="20"/>
  </cols>
  <sheetData>
    <row r="1" spans="1:24" ht="18.75" customHeight="1">
      <c r="A1" s="2818" t="s">
        <v>136</v>
      </c>
      <c r="B1" s="2818"/>
      <c r="C1" s="2818"/>
      <c r="D1" s="40"/>
      <c r="E1" s="40"/>
      <c r="F1" s="40"/>
      <c r="G1" s="40"/>
      <c r="H1" s="40"/>
      <c r="I1" s="40"/>
      <c r="J1" s="40"/>
      <c r="K1" s="40"/>
      <c r="L1" s="40"/>
      <c r="M1" s="40"/>
      <c r="N1" s="41"/>
      <c r="O1" s="41"/>
      <c r="P1" s="41"/>
      <c r="Q1" s="41"/>
      <c r="R1" s="41"/>
      <c r="S1" s="2819" t="s">
        <v>1249</v>
      </c>
      <c r="T1" s="2819"/>
    </row>
    <row r="2" spans="1:24" ht="18" customHeight="1">
      <c r="A2" s="2820" t="s">
        <v>137</v>
      </c>
      <c r="B2" s="2821"/>
      <c r="C2" s="2821"/>
      <c r="D2" s="2821"/>
      <c r="E2" s="2821"/>
      <c r="F2" s="2821"/>
      <c r="G2" s="2821"/>
      <c r="H2" s="2821"/>
      <c r="I2" s="2821"/>
      <c r="J2" s="2822"/>
      <c r="K2" s="2823" t="s">
        <v>138</v>
      </c>
      <c r="L2" s="2821"/>
      <c r="M2" s="2821"/>
      <c r="N2" s="2821"/>
      <c r="O2" s="2821"/>
      <c r="P2" s="2821"/>
      <c r="Q2" s="2821"/>
      <c r="R2" s="2821"/>
      <c r="S2" s="2821"/>
      <c r="T2" s="2822"/>
    </row>
    <row r="3" spans="1:24" ht="18" customHeight="1">
      <c r="A3" s="2824" t="s">
        <v>96</v>
      </c>
      <c r="B3" s="2810" t="s">
        <v>97</v>
      </c>
      <c r="C3" s="2810" t="s">
        <v>98</v>
      </c>
      <c r="D3" s="888" t="s">
        <v>818</v>
      </c>
      <c r="E3" s="888" t="s">
        <v>1213</v>
      </c>
      <c r="F3" s="1707" t="s">
        <v>913</v>
      </c>
      <c r="G3" s="1707" t="s">
        <v>913</v>
      </c>
      <c r="H3" s="1707" t="s">
        <v>913</v>
      </c>
      <c r="I3" s="2810" t="s">
        <v>139</v>
      </c>
      <c r="J3" s="2812"/>
      <c r="K3" s="2826" t="s">
        <v>96</v>
      </c>
      <c r="L3" s="2810" t="s">
        <v>97</v>
      </c>
      <c r="M3" s="2810" t="s">
        <v>98</v>
      </c>
      <c r="N3" s="888" t="s">
        <v>818</v>
      </c>
      <c r="O3" s="888" t="s">
        <v>1213</v>
      </c>
      <c r="P3" s="888" t="s">
        <v>913</v>
      </c>
      <c r="Q3" s="1707" t="s">
        <v>913</v>
      </c>
      <c r="R3" s="1707" t="s">
        <v>913</v>
      </c>
      <c r="S3" s="2810" t="s">
        <v>139</v>
      </c>
      <c r="T3" s="2812"/>
    </row>
    <row r="4" spans="1:24" ht="18" customHeight="1">
      <c r="A4" s="2825"/>
      <c r="B4" s="2811"/>
      <c r="C4" s="2811"/>
      <c r="D4" s="910" t="s">
        <v>919</v>
      </c>
      <c r="E4" s="910" t="s">
        <v>1214</v>
      </c>
      <c r="F4" s="1714" t="s">
        <v>1417</v>
      </c>
      <c r="G4" s="1714" t="s">
        <v>1416</v>
      </c>
      <c r="H4" s="1714" t="s">
        <v>1420</v>
      </c>
      <c r="I4" s="816" t="s">
        <v>140</v>
      </c>
      <c r="J4" s="575" t="s">
        <v>141</v>
      </c>
      <c r="K4" s="2827"/>
      <c r="L4" s="2811"/>
      <c r="M4" s="2811"/>
      <c r="N4" s="910" t="s">
        <v>919</v>
      </c>
      <c r="O4" s="910" t="s">
        <v>1214</v>
      </c>
      <c r="P4" s="910" t="s">
        <v>1417</v>
      </c>
      <c r="Q4" s="1714" t="s">
        <v>1416</v>
      </c>
      <c r="R4" s="1714" t="s">
        <v>1420</v>
      </c>
      <c r="S4" s="816" t="s">
        <v>140</v>
      </c>
      <c r="T4" s="575" t="s">
        <v>141</v>
      </c>
    </row>
    <row r="5" spans="1:24" ht="18" customHeight="1">
      <c r="A5" s="2813" t="s">
        <v>142</v>
      </c>
      <c r="B5" s="2814"/>
      <c r="C5" s="2815"/>
      <c r="D5" s="576">
        <f>D6+D7+D8+D9</f>
        <v>83753000</v>
      </c>
      <c r="E5" s="576">
        <f>E6+E7+E8+E9</f>
        <v>77262000</v>
      </c>
      <c r="F5" s="576">
        <f>F6+F7+F8+F9</f>
        <v>77244748</v>
      </c>
      <c r="G5" s="576">
        <f>G6+G7+G8+G9</f>
        <v>77244748</v>
      </c>
      <c r="H5" s="576">
        <f>H6+H7+H8+H9</f>
        <v>77244748</v>
      </c>
      <c r="I5" s="211">
        <f>H5-G5</f>
        <v>0</v>
      </c>
      <c r="J5" s="577">
        <f>I5/D5</f>
        <v>0</v>
      </c>
      <c r="K5" s="2816" t="s">
        <v>142</v>
      </c>
      <c r="L5" s="2817"/>
      <c r="M5" s="2817"/>
      <c r="N5" s="576">
        <f>N6+N21+N25+N28+N27</f>
        <v>83753000</v>
      </c>
      <c r="O5" s="576">
        <f>O6+O21+O25+O28+O27</f>
        <v>77262000</v>
      </c>
      <c r="P5" s="576">
        <f>P6+P21+P25+P28+P27</f>
        <v>77244748</v>
      </c>
      <c r="Q5" s="576">
        <f>Q6+Q21+Q25+Q28+Q27</f>
        <v>77244748</v>
      </c>
      <c r="R5" s="576">
        <f>R6+R21+R25+R28+R27</f>
        <v>77244748</v>
      </c>
      <c r="S5" s="211">
        <f>R5-Q5</f>
        <v>0</v>
      </c>
      <c r="T5" s="578">
        <f>S5/O5</f>
        <v>0</v>
      </c>
      <c r="U5" s="64"/>
      <c r="V5" s="64"/>
      <c r="W5" s="64"/>
      <c r="X5" s="64"/>
    </row>
    <row r="6" spans="1:24" ht="18" customHeight="1">
      <c r="A6" s="579" t="s">
        <v>614</v>
      </c>
      <c r="B6" s="580" t="s">
        <v>614</v>
      </c>
      <c r="C6" s="581" t="s">
        <v>615</v>
      </c>
      <c r="D6" s="582">
        <f>'재활치료-세입'!D6</f>
        <v>60694000</v>
      </c>
      <c r="E6" s="582">
        <v>54027000</v>
      </c>
      <c r="F6" s="582">
        <f>'재활치료-세입'!H6</f>
        <v>54026500</v>
      </c>
      <c r="G6" s="582">
        <f>'재활치료-세입'!H6</f>
        <v>54026500</v>
      </c>
      <c r="H6" s="582">
        <f>'재활치료-세입'!H6</f>
        <v>54026500</v>
      </c>
      <c r="I6" s="219">
        <f t="shared" ref="I6:I9" si="0">H6-G6</f>
        <v>0</v>
      </c>
      <c r="J6" s="583">
        <f>I6/D6</f>
        <v>0</v>
      </c>
      <c r="K6" s="584" t="s">
        <v>103</v>
      </c>
      <c r="L6" s="585"/>
      <c r="M6" s="585"/>
      <c r="N6" s="586">
        <f>N7+N14+N13</f>
        <v>68465000</v>
      </c>
      <c r="O6" s="586">
        <f>O7+O14+O13</f>
        <v>64912000</v>
      </c>
      <c r="P6" s="586">
        <f>P7+P14+P13</f>
        <v>65022600</v>
      </c>
      <c r="Q6" s="586">
        <f>Q7+Q14+Q13</f>
        <v>65022600</v>
      </c>
      <c r="R6" s="586">
        <f>R7+R14+R13</f>
        <v>65022600</v>
      </c>
      <c r="S6" s="217">
        <f t="shared" ref="S6:S28" si="1">R6-Q6</f>
        <v>0</v>
      </c>
      <c r="T6" s="587">
        <f t="shared" ref="T6:T28" si="2">S6/O6</f>
        <v>0</v>
      </c>
      <c r="U6" s="64"/>
      <c r="V6" s="64"/>
      <c r="W6" s="64"/>
      <c r="X6" s="64"/>
    </row>
    <row r="7" spans="1:24" ht="18" customHeight="1">
      <c r="A7" s="579" t="s">
        <v>616</v>
      </c>
      <c r="B7" s="580" t="s">
        <v>616</v>
      </c>
      <c r="C7" s="581" t="s">
        <v>616</v>
      </c>
      <c r="D7" s="582">
        <f>'재활치료-세입'!D12</f>
        <v>0</v>
      </c>
      <c r="E7" s="582">
        <v>270000</v>
      </c>
      <c r="F7" s="582">
        <f>'재활치료-세입'!H12</f>
        <v>270000</v>
      </c>
      <c r="G7" s="582">
        <f>'재활치료-세입'!H12</f>
        <v>270000</v>
      </c>
      <c r="H7" s="582">
        <f>'재활치료-세입'!H12</f>
        <v>270000</v>
      </c>
      <c r="I7" s="219">
        <f t="shared" si="0"/>
        <v>0</v>
      </c>
      <c r="J7" s="588" t="e">
        <f>I7/D7</f>
        <v>#DIV/0!</v>
      </c>
      <c r="K7" s="589"/>
      <c r="L7" s="581" t="s">
        <v>104</v>
      </c>
      <c r="M7" s="581"/>
      <c r="N7" s="582">
        <f>SUM(N8:N12)</f>
        <v>49449000</v>
      </c>
      <c r="O7" s="582">
        <f>SUM(O8:O12)</f>
        <v>48786000</v>
      </c>
      <c r="P7" s="582">
        <f>SUM(P8:P12)</f>
        <v>48895000</v>
      </c>
      <c r="Q7" s="582">
        <f>SUM(Q8:Q12)</f>
        <v>48895000</v>
      </c>
      <c r="R7" s="582">
        <f>SUM(R8:R12)</f>
        <v>48895000</v>
      </c>
      <c r="S7" s="219">
        <f t="shared" si="1"/>
        <v>0</v>
      </c>
      <c r="T7" s="583">
        <f t="shared" si="2"/>
        <v>0</v>
      </c>
      <c r="U7" s="64"/>
      <c r="V7" s="64"/>
      <c r="W7" s="64"/>
      <c r="X7" s="64"/>
    </row>
    <row r="8" spans="1:24" ht="18" customHeight="1">
      <c r="A8" s="579" t="s">
        <v>100</v>
      </c>
      <c r="B8" s="580" t="s">
        <v>100</v>
      </c>
      <c r="C8" s="581" t="s">
        <v>101</v>
      </c>
      <c r="D8" s="582">
        <f>'재활치료-세입'!D13</f>
        <v>23029000</v>
      </c>
      <c r="E8" s="582">
        <v>22935000</v>
      </c>
      <c r="F8" s="582">
        <f>'재활치료-세입'!H13</f>
        <v>22918248</v>
      </c>
      <c r="G8" s="582">
        <f>'재활치료-세입'!H13</f>
        <v>22918248</v>
      </c>
      <c r="H8" s="582">
        <f>'재활치료-세입'!H13</f>
        <v>22918248</v>
      </c>
      <c r="I8" s="219">
        <f t="shared" si="0"/>
        <v>0</v>
      </c>
      <c r="J8" s="588">
        <f>I8/D8</f>
        <v>0</v>
      </c>
      <c r="K8" s="590"/>
      <c r="L8" s="585"/>
      <c r="M8" s="591" t="s">
        <v>114</v>
      </c>
      <c r="N8" s="592">
        <f>'재활치료-세출'!G7</f>
        <v>43308000</v>
      </c>
      <c r="O8" s="592">
        <v>42144000</v>
      </c>
      <c r="P8" s="592">
        <f>'재활치료-세출'!K7</f>
        <v>42144000</v>
      </c>
      <c r="Q8" s="592">
        <f>'재활치료-세출'!K7</f>
        <v>42144000</v>
      </c>
      <c r="R8" s="592">
        <f>'재활치료-세출'!K7</f>
        <v>42144000</v>
      </c>
      <c r="S8" s="220">
        <f t="shared" si="1"/>
        <v>0</v>
      </c>
      <c r="T8" s="593">
        <f t="shared" si="2"/>
        <v>0</v>
      </c>
      <c r="U8" s="64"/>
      <c r="V8" s="64"/>
      <c r="W8" s="64"/>
      <c r="X8" s="64"/>
    </row>
    <row r="9" spans="1:24" ht="18" customHeight="1">
      <c r="A9" s="594" t="s">
        <v>617</v>
      </c>
      <c r="B9" s="595" t="s">
        <v>102</v>
      </c>
      <c r="C9" s="574" t="s">
        <v>618</v>
      </c>
      <c r="D9" s="582">
        <f>'재활치료-세입'!D15</f>
        <v>30000</v>
      </c>
      <c r="E9" s="582">
        <v>30000</v>
      </c>
      <c r="F9" s="582">
        <f>'재활치료-세입'!H15</f>
        <v>30000</v>
      </c>
      <c r="G9" s="582">
        <f>'재활치료-세입'!H15</f>
        <v>30000</v>
      </c>
      <c r="H9" s="582">
        <f>'재활치료-세입'!H15</f>
        <v>30000</v>
      </c>
      <c r="I9" s="233">
        <f t="shared" si="0"/>
        <v>0</v>
      </c>
      <c r="J9" s="598">
        <f>I9/D9</f>
        <v>0</v>
      </c>
      <c r="K9" s="590"/>
      <c r="L9" s="599"/>
      <c r="M9" s="591" t="s">
        <v>619</v>
      </c>
      <c r="N9" s="592">
        <f>'재활치료-세출'!G10</f>
        <v>1200000</v>
      </c>
      <c r="O9" s="592">
        <v>1200000</v>
      </c>
      <c r="P9" s="592">
        <f>'재활치료-세출'!K10</f>
        <v>1200000</v>
      </c>
      <c r="Q9" s="592">
        <f>'재활치료-세출'!K10</f>
        <v>1200000</v>
      </c>
      <c r="R9" s="592">
        <f>'재활치료-세출'!K10</f>
        <v>1200000</v>
      </c>
      <c r="S9" s="222">
        <f t="shared" si="1"/>
        <v>0</v>
      </c>
      <c r="T9" s="600">
        <f t="shared" si="2"/>
        <v>0</v>
      </c>
      <c r="U9" s="64"/>
      <c r="V9" s="64"/>
      <c r="W9" s="64"/>
      <c r="X9" s="64"/>
    </row>
    <row r="10" spans="1:24" ht="18" customHeight="1">
      <c r="A10" s="601"/>
      <c r="B10" s="602"/>
      <c r="C10" s="585"/>
      <c r="D10" s="586"/>
      <c r="E10" s="586"/>
      <c r="F10" s="586"/>
      <c r="G10" s="586"/>
      <c r="H10" s="586"/>
      <c r="I10" s="603"/>
      <c r="J10" s="604"/>
      <c r="K10" s="590"/>
      <c r="L10" s="599"/>
      <c r="M10" s="815" t="s">
        <v>105</v>
      </c>
      <c r="N10" s="592">
        <f>'재활치료-세출'!G11</f>
        <v>2016000</v>
      </c>
      <c r="O10" s="592">
        <v>2289000</v>
      </c>
      <c r="P10" s="592">
        <f>'재활치료-세출'!K11</f>
        <v>2418000</v>
      </c>
      <c r="Q10" s="592">
        <f>'재활치료-세출'!K11</f>
        <v>2418000</v>
      </c>
      <c r="R10" s="592">
        <f>'재활치료-세출'!K11</f>
        <v>2418000</v>
      </c>
      <c r="S10" s="222">
        <f t="shared" si="1"/>
        <v>0</v>
      </c>
      <c r="T10" s="600">
        <f t="shared" si="2"/>
        <v>0</v>
      </c>
      <c r="U10" s="64"/>
      <c r="V10" s="64"/>
      <c r="W10" s="64"/>
      <c r="X10" s="64"/>
    </row>
    <row r="11" spans="1:24" ht="18" customHeight="1">
      <c r="A11" s="605"/>
      <c r="B11" s="606"/>
      <c r="C11" s="599"/>
      <c r="D11" s="607"/>
      <c r="E11" s="607"/>
      <c r="F11" s="607"/>
      <c r="G11" s="607"/>
      <c r="H11" s="607"/>
      <c r="I11" s="608"/>
      <c r="J11" s="609"/>
      <c r="K11" s="590"/>
      <c r="L11" s="599"/>
      <c r="M11" s="573" t="s">
        <v>143</v>
      </c>
      <c r="N11" s="592">
        <f>'재활치료-세출'!G13</f>
        <v>2715000</v>
      </c>
      <c r="O11" s="592">
        <v>2943000</v>
      </c>
      <c r="P11" s="592">
        <f>'재활치료-세출'!K13</f>
        <v>2923000</v>
      </c>
      <c r="Q11" s="592">
        <f>'재활치료-세출'!K13</f>
        <v>2923000</v>
      </c>
      <c r="R11" s="592">
        <f>'재활치료-세출'!K13</f>
        <v>2923000</v>
      </c>
      <c r="S11" s="224">
        <f t="shared" si="1"/>
        <v>0</v>
      </c>
      <c r="T11" s="610">
        <f t="shared" si="2"/>
        <v>0</v>
      </c>
      <c r="U11" s="64"/>
      <c r="V11" s="64"/>
      <c r="W11" s="64"/>
      <c r="X11" s="64"/>
    </row>
    <row r="12" spans="1:24" ht="18" customHeight="1">
      <c r="A12" s="605"/>
      <c r="B12" s="606"/>
      <c r="C12" s="599"/>
      <c r="D12" s="607"/>
      <c r="E12" s="607"/>
      <c r="F12" s="607"/>
      <c r="G12" s="607"/>
      <c r="H12" s="607"/>
      <c r="I12" s="608"/>
      <c r="J12" s="609"/>
      <c r="K12" s="590"/>
      <c r="L12" s="599"/>
      <c r="M12" s="816" t="s">
        <v>620</v>
      </c>
      <c r="N12" s="611">
        <f>'재활치료-세출'!G18</f>
        <v>210000</v>
      </c>
      <c r="O12" s="611">
        <v>210000</v>
      </c>
      <c r="P12" s="611">
        <f>'재활치료-세출'!K18</f>
        <v>210000</v>
      </c>
      <c r="Q12" s="611">
        <f>'재활치료-세출'!K18</f>
        <v>210000</v>
      </c>
      <c r="R12" s="611">
        <f>'재활치료-세출'!K18</f>
        <v>210000</v>
      </c>
      <c r="S12" s="237">
        <f t="shared" si="1"/>
        <v>0</v>
      </c>
      <c r="T12" s="612">
        <f t="shared" si="2"/>
        <v>0</v>
      </c>
      <c r="U12" s="64"/>
      <c r="V12" s="64"/>
      <c r="W12" s="64"/>
      <c r="X12" s="64"/>
    </row>
    <row r="13" spans="1:24" ht="18" customHeight="1">
      <c r="A13" s="605"/>
      <c r="B13" s="606"/>
      <c r="C13" s="599"/>
      <c r="D13" s="607"/>
      <c r="E13" s="607"/>
      <c r="F13" s="607"/>
      <c r="G13" s="607"/>
      <c r="H13" s="607"/>
      <c r="I13" s="608"/>
      <c r="J13" s="609"/>
      <c r="K13" s="590"/>
      <c r="L13" s="581" t="s">
        <v>621</v>
      </c>
      <c r="M13" s="574" t="s">
        <v>622</v>
      </c>
      <c r="N13" s="596">
        <f>'재활치료-세출'!G20</f>
        <v>0</v>
      </c>
      <c r="O13" s="596">
        <v>0</v>
      </c>
      <c r="P13" s="596">
        <f>'재활치료-세출'!K20</f>
        <v>0</v>
      </c>
      <c r="Q13" s="596">
        <f>'재활치료-세출'!K20</f>
        <v>0</v>
      </c>
      <c r="R13" s="596">
        <f>'재활치료-세출'!L20</f>
        <v>0</v>
      </c>
      <c r="S13" s="237">
        <f t="shared" si="1"/>
        <v>0</v>
      </c>
      <c r="T13" s="612" t="e">
        <f t="shared" si="2"/>
        <v>#DIV/0!</v>
      </c>
      <c r="U13" s="64"/>
      <c r="V13" s="64"/>
      <c r="W13" s="64"/>
      <c r="X13" s="64"/>
    </row>
    <row r="14" spans="1:24" ht="18" customHeight="1">
      <c r="A14" s="613"/>
      <c r="B14" s="614"/>
      <c r="C14" s="599"/>
      <c r="D14" s="615"/>
      <c r="E14" s="615"/>
      <c r="F14" s="615"/>
      <c r="G14" s="615"/>
      <c r="H14" s="615"/>
      <c r="I14" s="608"/>
      <c r="J14" s="616"/>
      <c r="K14" s="590"/>
      <c r="L14" s="581" t="s">
        <v>623</v>
      </c>
      <c r="M14" s="581"/>
      <c r="N14" s="582">
        <f>SUM(N15:N20)</f>
        <v>19016000</v>
      </c>
      <c r="O14" s="582">
        <f>SUM(O15:O20)</f>
        <v>16126000</v>
      </c>
      <c r="P14" s="582">
        <f>SUM(P15:P20)</f>
        <v>16127600</v>
      </c>
      <c r="Q14" s="582">
        <f>SUM(Q15:Q20)</f>
        <v>16127600</v>
      </c>
      <c r="R14" s="582">
        <f>SUM(R15:R20)</f>
        <v>16127600</v>
      </c>
      <c r="S14" s="219">
        <f t="shared" si="1"/>
        <v>0</v>
      </c>
      <c r="T14" s="583">
        <f t="shared" si="2"/>
        <v>0</v>
      </c>
      <c r="U14" s="64"/>
      <c r="V14" s="64"/>
      <c r="W14" s="64"/>
      <c r="X14" s="64"/>
    </row>
    <row r="15" spans="1:24" ht="18" customHeight="1">
      <c r="A15" s="613"/>
      <c r="B15" s="614"/>
      <c r="C15" s="599"/>
      <c r="D15" s="615"/>
      <c r="E15" s="615"/>
      <c r="F15" s="615"/>
      <c r="G15" s="615"/>
      <c r="H15" s="615"/>
      <c r="I15" s="608"/>
      <c r="J15" s="616"/>
      <c r="K15" s="590"/>
      <c r="L15" s="585"/>
      <c r="M15" s="591" t="s">
        <v>115</v>
      </c>
      <c r="N15" s="592">
        <f>'재활치료-세출'!G22</f>
        <v>328000</v>
      </c>
      <c r="O15" s="592">
        <v>328000</v>
      </c>
      <c r="P15" s="592">
        <f>'재활치료-세출'!K22</f>
        <v>276000</v>
      </c>
      <c r="Q15" s="592">
        <f>'재활치료-세출'!K22</f>
        <v>276000</v>
      </c>
      <c r="R15" s="592">
        <f>'재활치료-세출'!K22</f>
        <v>276000</v>
      </c>
      <c r="S15" s="220">
        <f t="shared" si="1"/>
        <v>0</v>
      </c>
      <c r="T15" s="593">
        <f t="shared" si="2"/>
        <v>0</v>
      </c>
      <c r="U15" s="64"/>
      <c r="V15" s="64"/>
      <c r="W15" s="64"/>
      <c r="X15" s="64"/>
    </row>
    <row r="16" spans="1:24" ht="18" customHeight="1">
      <c r="A16" s="613"/>
      <c r="B16" s="614"/>
      <c r="C16" s="599"/>
      <c r="D16" s="615"/>
      <c r="E16" s="615"/>
      <c r="F16" s="615"/>
      <c r="G16" s="615"/>
      <c r="H16" s="615"/>
      <c r="I16" s="608"/>
      <c r="J16" s="616"/>
      <c r="K16" s="617"/>
      <c r="L16" s="599"/>
      <c r="M16" s="815" t="s">
        <v>624</v>
      </c>
      <c r="N16" s="592">
        <f>'재활치료-세출'!G23</f>
        <v>9176000</v>
      </c>
      <c r="O16" s="592">
        <v>9166000</v>
      </c>
      <c r="P16" s="592">
        <f>'재활치료-세출'!K23</f>
        <v>9165600</v>
      </c>
      <c r="Q16" s="592">
        <f>'재활치료-세출'!K23</f>
        <v>9165600</v>
      </c>
      <c r="R16" s="592">
        <f>'재활치료-세출'!K23</f>
        <v>9165600</v>
      </c>
      <c r="S16" s="222">
        <f t="shared" si="1"/>
        <v>0</v>
      </c>
      <c r="T16" s="600">
        <f t="shared" si="2"/>
        <v>0</v>
      </c>
      <c r="U16" s="64"/>
      <c r="V16" s="64"/>
      <c r="W16" s="64"/>
      <c r="X16" s="64"/>
    </row>
    <row r="17" spans="1:20" ht="18" customHeight="1">
      <c r="A17" s="613"/>
      <c r="B17" s="614"/>
      <c r="C17" s="599"/>
      <c r="D17" s="615"/>
      <c r="E17" s="615"/>
      <c r="F17" s="615"/>
      <c r="G17" s="615"/>
      <c r="H17" s="615"/>
      <c r="I17" s="608"/>
      <c r="J17" s="616"/>
      <c r="K17" s="590"/>
      <c r="L17" s="599"/>
      <c r="M17" s="815" t="s">
        <v>106</v>
      </c>
      <c r="N17" s="592">
        <f>'재활치료-세출'!G34</f>
        <v>9512000</v>
      </c>
      <c r="O17" s="592">
        <v>6632000</v>
      </c>
      <c r="P17" s="592">
        <f>'재활치료-세출'!K34</f>
        <v>6632000</v>
      </c>
      <c r="Q17" s="592">
        <f>'재활치료-세출'!K34</f>
        <v>6632000</v>
      </c>
      <c r="R17" s="592">
        <f>'재활치료-세출'!K34</f>
        <v>6632000</v>
      </c>
      <c r="S17" s="222">
        <f t="shared" si="1"/>
        <v>0</v>
      </c>
      <c r="T17" s="600">
        <f t="shared" si="2"/>
        <v>0</v>
      </c>
    </row>
    <row r="18" spans="1:20" ht="18" customHeight="1">
      <c r="A18" s="613"/>
      <c r="B18" s="614"/>
      <c r="C18" s="599"/>
      <c r="D18" s="615"/>
      <c r="E18" s="615"/>
      <c r="F18" s="615"/>
      <c r="G18" s="615"/>
      <c r="H18" s="615"/>
      <c r="I18" s="608"/>
      <c r="J18" s="616"/>
      <c r="K18" s="590"/>
      <c r="L18" s="599"/>
      <c r="M18" s="573" t="s">
        <v>107</v>
      </c>
      <c r="N18" s="592">
        <f>'재활치료-세출'!G40</f>
        <v>0</v>
      </c>
      <c r="O18" s="592">
        <v>0</v>
      </c>
      <c r="P18" s="592">
        <f>'재활치료-세출'!K40</f>
        <v>54000</v>
      </c>
      <c r="Q18" s="592">
        <f>'재활치료-세출'!K40</f>
        <v>54000</v>
      </c>
      <c r="R18" s="592">
        <f>'재활치료-세출'!K40</f>
        <v>54000</v>
      </c>
      <c r="S18" s="224">
        <f t="shared" si="1"/>
        <v>0</v>
      </c>
      <c r="T18" s="610" t="e">
        <f t="shared" si="2"/>
        <v>#DIV/0!</v>
      </c>
    </row>
    <row r="19" spans="1:20" ht="18" customHeight="1">
      <c r="A19" s="613"/>
      <c r="B19" s="614"/>
      <c r="C19" s="599"/>
      <c r="D19" s="615"/>
      <c r="E19" s="615"/>
      <c r="F19" s="615"/>
      <c r="G19" s="615"/>
      <c r="H19" s="615"/>
      <c r="I19" s="608"/>
      <c r="J19" s="616"/>
      <c r="K19" s="590"/>
      <c r="L19" s="599"/>
      <c r="M19" s="815" t="s">
        <v>108</v>
      </c>
      <c r="N19" s="592">
        <f>'재활치료-세출'!G41</f>
        <v>0</v>
      </c>
      <c r="O19" s="592">
        <v>0</v>
      </c>
      <c r="P19" s="592">
        <f>'재활치료-세출'!K41</f>
        <v>0</v>
      </c>
      <c r="Q19" s="592">
        <f>'재활치료-세출'!K41</f>
        <v>0</v>
      </c>
      <c r="R19" s="592">
        <f>'재활치료-세출'!K41</f>
        <v>0</v>
      </c>
      <c r="S19" s="222">
        <f t="shared" si="1"/>
        <v>0</v>
      </c>
      <c r="T19" s="600" t="e">
        <f t="shared" si="2"/>
        <v>#DIV/0!</v>
      </c>
    </row>
    <row r="20" spans="1:20" ht="18" customHeight="1">
      <c r="A20" s="613"/>
      <c r="B20" s="614"/>
      <c r="C20" s="599"/>
      <c r="D20" s="615"/>
      <c r="E20" s="615"/>
      <c r="F20" s="615"/>
      <c r="G20" s="615"/>
      <c r="H20" s="615"/>
      <c r="I20" s="608"/>
      <c r="J20" s="616"/>
      <c r="K20" s="590"/>
      <c r="L20" s="599"/>
      <c r="M20" s="599" t="s">
        <v>625</v>
      </c>
      <c r="N20" s="592">
        <f>'재활치료-세출'!G42</f>
        <v>0</v>
      </c>
      <c r="O20" s="592">
        <v>0</v>
      </c>
      <c r="P20" s="592">
        <f>'재활치료-세출'!K42</f>
        <v>0</v>
      </c>
      <c r="Q20" s="592">
        <f>'재활치료-세출'!K42</f>
        <v>0</v>
      </c>
      <c r="R20" s="592">
        <f>'재활치료-세출'!K42</f>
        <v>0</v>
      </c>
      <c r="S20" s="230">
        <f t="shared" si="1"/>
        <v>0</v>
      </c>
      <c r="T20" s="616" t="e">
        <f t="shared" si="2"/>
        <v>#DIV/0!</v>
      </c>
    </row>
    <row r="21" spans="1:20" ht="18" customHeight="1">
      <c r="A21" s="613"/>
      <c r="B21" s="614"/>
      <c r="C21" s="606"/>
      <c r="D21" s="615"/>
      <c r="E21" s="615"/>
      <c r="F21" s="615"/>
      <c r="G21" s="615"/>
      <c r="H21" s="615"/>
      <c r="I21" s="608"/>
      <c r="J21" s="616"/>
      <c r="K21" s="618" t="s">
        <v>116</v>
      </c>
      <c r="L21" s="581" t="s">
        <v>109</v>
      </c>
      <c r="M21" s="581"/>
      <c r="N21" s="582">
        <f>SUM(N22:N24)</f>
        <v>8188000</v>
      </c>
      <c r="O21" s="582">
        <f>SUM(O22:O24)</f>
        <v>7000000</v>
      </c>
      <c r="P21" s="582">
        <f>SUM(P22:P24)</f>
        <v>7000000</v>
      </c>
      <c r="Q21" s="582">
        <f>SUM(Q22:Q24)</f>
        <v>7000000</v>
      </c>
      <c r="R21" s="582">
        <f>SUM(R22:R24)</f>
        <v>7000000</v>
      </c>
      <c r="S21" s="219">
        <f t="shared" si="1"/>
        <v>0</v>
      </c>
      <c r="T21" s="583">
        <f t="shared" si="2"/>
        <v>0</v>
      </c>
    </row>
    <row r="22" spans="1:20" ht="18" customHeight="1">
      <c r="A22" s="613"/>
      <c r="B22" s="614"/>
      <c r="C22" s="606"/>
      <c r="D22" s="615"/>
      <c r="E22" s="615"/>
      <c r="F22" s="615"/>
      <c r="G22" s="615"/>
      <c r="H22" s="615"/>
      <c r="I22" s="608"/>
      <c r="J22" s="616"/>
      <c r="K22" s="589"/>
      <c r="L22" s="585"/>
      <c r="M22" s="591" t="s">
        <v>109</v>
      </c>
      <c r="N22" s="592">
        <f>'재활치료-세출'!G44</f>
        <v>6188000</v>
      </c>
      <c r="O22" s="592">
        <v>5000000</v>
      </c>
      <c r="P22" s="592">
        <f>'재활치료-세출'!K44</f>
        <v>5000000</v>
      </c>
      <c r="Q22" s="592">
        <f>'재활치료-세출'!K44</f>
        <v>5000000</v>
      </c>
      <c r="R22" s="592">
        <f>'재활치료-세출'!K44</f>
        <v>5000000</v>
      </c>
      <c r="S22" s="220">
        <f t="shared" si="1"/>
        <v>0</v>
      </c>
      <c r="T22" s="593">
        <f t="shared" si="2"/>
        <v>0</v>
      </c>
    </row>
    <row r="23" spans="1:20" ht="18" customHeight="1">
      <c r="A23" s="613"/>
      <c r="B23" s="614"/>
      <c r="C23" s="606"/>
      <c r="D23" s="615"/>
      <c r="E23" s="615"/>
      <c r="F23" s="615"/>
      <c r="G23" s="615"/>
      <c r="H23" s="615"/>
      <c r="I23" s="608"/>
      <c r="J23" s="616"/>
      <c r="K23" s="590"/>
      <c r="L23" s="599"/>
      <c r="M23" s="573" t="s">
        <v>110</v>
      </c>
      <c r="N23" s="592">
        <f>'재활치료-세출'!G46</f>
        <v>2000000</v>
      </c>
      <c r="O23" s="592">
        <v>2000000</v>
      </c>
      <c r="P23" s="592">
        <f>'재활치료-세출'!K46</f>
        <v>2000000</v>
      </c>
      <c r="Q23" s="592">
        <f>'재활치료-세출'!K46</f>
        <v>2000000</v>
      </c>
      <c r="R23" s="592">
        <f>'재활치료-세출'!K46</f>
        <v>2000000</v>
      </c>
      <c r="S23" s="224">
        <f t="shared" si="1"/>
        <v>0</v>
      </c>
      <c r="T23" s="610">
        <f t="shared" si="2"/>
        <v>0</v>
      </c>
    </row>
    <row r="24" spans="1:20" ht="18" customHeight="1">
      <c r="A24" s="613"/>
      <c r="B24" s="614"/>
      <c r="C24" s="606"/>
      <c r="D24" s="615"/>
      <c r="E24" s="615"/>
      <c r="F24" s="615"/>
      <c r="G24" s="615"/>
      <c r="H24" s="615"/>
      <c r="I24" s="608"/>
      <c r="J24" s="616"/>
      <c r="K24" s="619"/>
      <c r="L24" s="574"/>
      <c r="M24" s="816" t="s">
        <v>111</v>
      </c>
      <c r="N24" s="611">
        <f>'재활치료-세출'!G48</f>
        <v>0</v>
      </c>
      <c r="O24" s="611">
        <v>0</v>
      </c>
      <c r="P24" s="611">
        <f>'재활치료-세출'!K48</f>
        <v>0</v>
      </c>
      <c r="Q24" s="611">
        <f>'재활치료-세출'!K48</f>
        <v>0</v>
      </c>
      <c r="R24" s="611">
        <f>'재활치료-세출'!K48</f>
        <v>0</v>
      </c>
      <c r="S24" s="237">
        <f t="shared" si="1"/>
        <v>0</v>
      </c>
      <c r="T24" s="612" t="e">
        <f t="shared" si="2"/>
        <v>#DIV/0!</v>
      </c>
    </row>
    <row r="25" spans="1:20" ht="18" customHeight="1">
      <c r="A25" s="613"/>
      <c r="B25" s="614"/>
      <c r="C25" s="606"/>
      <c r="D25" s="615"/>
      <c r="E25" s="615"/>
      <c r="F25" s="615"/>
      <c r="G25" s="615"/>
      <c r="H25" s="615"/>
      <c r="I25" s="608"/>
      <c r="J25" s="616"/>
      <c r="K25" s="619" t="s">
        <v>134</v>
      </c>
      <c r="L25" s="574" t="s">
        <v>112</v>
      </c>
      <c r="M25" s="816"/>
      <c r="N25" s="596">
        <f>N26</f>
        <v>5100000</v>
      </c>
      <c r="O25" s="596">
        <f>O26</f>
        <v>3350000</v>
      </c>
      <c r="P25" s="596">
        <f>P26</f>
        <v>4581000</v>
      </c>
      <c r="Q25" s="596">
        <f>Q26</f>
        <v>4581000</v>
      </c>
      <c r="R25" s="596">
        <f>R26</f>
        <v>4581000</v>
      </c>
      <c r="S25" s="237">
        <f t="shared" si="1"/>
        <v>0</v>
      </c>
      <c r="T25" s="612">
        <f t="shared" si="2"/>
        <v>0</v>
      </c>
    </row>
    <row r="26" spans="1:20" ht="18" customHeight="1">
      <c r="A26" s="613"/>
      <c r="B26" s="614"/>
      <c r="C26" s="606"/>
      <c r="D26" s="615"/>
      <c r="E26" s="615"/>
      <c r="F26" s="615"/>
      <c r="G26" s="615"/>
      <c r="H26" s="615"/>
      <c r="I26" s="608"/>
      <c r="J26" s="616"/>
      <c r="K26" s="619"/>
      <c r="L26" s="574"/>
      <c r="M26" s="816" t="s">
        <v>615</v>
      </c>
      <c r="N26" s="611">
        <f>'재활치료-세출'!G50</f>
        <v>5100000</v>
      </c>
      <c r="O26" s="611">
        <v>3350000</v>
      </c>
      <c r="P26" s="611">
        <f>'재활치료-세출'!K50</f>
        <v>4581000</v>
      </c>
      <c r="Q26" s="611">
        <f>'재활치료-세출'!K50</f>
        <v>4581000</v>
      </c>
      <c r="R26" s="611">
        <f>'재활치료-세출'!K50</f>
        <v>4581000</v>
      </c>
      <c r="S26" s="237">
        <f t="shared" si="1"/>
        <v>0</v>
      </c>
      <c r="T26" s="612">
        <f t="shared" si="2"/>
        <v>0</v>
      </c>
    </row>
    <row r="27" spans="1:20" ht="18" customHeight="1">
      <c r="A27" s="613"/>
      <c r="B27" s="614"/>
      <c r="C27" s="606"/>
      <c r="D27" s="615"/>
      <c r="E27" s="615"/>
      <c r="F27" s="615"/>
      <c r="G27" s="615"/>
      <c r="H27" s="615"/>
      <c r="I27" s="608"/>
      <c r="J27" s="616"/>
      <c r="K27" s="619" t="s">
        <v>626</v>
      </c>
      <c r="L27" s="574" t="s">
        <v>626</v>
      </c>
      <c r="M27" s="816" t="s">
        <v>626</v>
      </c>
      <c r="N27" s="611">
        <f>'재활치료-세출'!G56</f>
        <v>0</v>
      </c>
      <c r="O27" s="611">
        <v>0</v>
      </c>
      <c r="P27" s="611">
        <f>'재활치료-세출'!K56</f>
        <v>0</v>
      </c>
      <c r="Q27" s="611">
        <f>'재활치료-세출'!K56</f>
        <v>0</v>
      </c>
      <c r="R27" s="611">
        <f>'재활치료-세출'!K56</f>
        <v>0</v>
      </c>
      <c r="S27" s="237">
        <f t="shared" si="1"/>
        <v>0</v>
      </c>
      <c r="T27" s="612" t="e">
        <f t="shared" si="2"/>
        <v>#DIV/0!</v>
      </c>
    </row>
    <row r="28" spans="1:20" ht="18" customHeight="1">
      <c r="A28" s="594"/>
      <c r="B28" s="595"/>
      <c r="C28" s="595"/>
      <c r="D28" s="620"/>
      <c r="E28" s="620"/>
      <c r="F28" s="620"/>
      <c r="G28" s="620"/>
      <c r="H28" s="620"/>
      <c r="I28" s="597"/>
      <c r="J28" s="598"/>
      <c r="K28" s="619" t="s">
        <v>627</v>
      </c>
      <c r="L28" s="574" t="s">
        <v>627</v>
      </c>
      <c r="M28" s="816" t="s">
        <v>627</v>
      </c>
      <c r="N28" s="611">
        <f>'재활치료-세출'!G57</f>
        <v>2000000</v>
      </c>
      <c r="O28" s="611">
        <v>2000000</v>
      </c>
      <c r="P28" s="611">
        <f>'재활치료-세출'!K57</f>
        <v>641148</v>
      </c>
      <c r="Q28" s="611">
        <f>'재활치료-세출'!K57</f>
        <v>641148</v>
      </c>
      <c r="R28" s="611">
        <f>'재활치료-세출'!K57</f>
        <v>641148</v>
      </c>
      <c r="S28" s="237">
        <f t="shared" si="1"/>
        <v>0</v>
      </c>
      <c r="T28" s="612">
        <f t="shared" si="2"/>
        <v>0</v>
      </c>
    </row>
    <row r="29" spans="1:20" ht="18" customHeight="1">
      <c r="A29" s="18"/>
      <c r="B29" s="18"/>
      <c r="C29" s="18"/>
    </row>
    <row r="30" spans="1:20" ht="18" customHeight="1">
      <c r="A30" s="18"/>
      <c r="B30" s="18"/>
      <c r="C30" s="18"/>
    </row>
    <row r="33" spans="1:27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</sheetData>
  <mergeCells count="14">
    <mergeCell ref="M3:M4"/>
    <mergeCell ref="S3:T3"/>
    <mergeCell ref="A5:C5"/>
    <mergeCell ref="K5:M5"/>
    <mergeCell ref="A1:C1"/>
    <mergeCell ref="S1:T1"/>
    <mergeCell ref="A2:J2"/>
    <mergeCell ref="K2:T2"/>
    <mergeCell ref="A3:A4"/>
    <mergeCell ref="B3:B4"/>
    <mergeCell ref="C3:C4"/>
    <mergeCell ref="I3:J3"/>
    <mergeCell ref="K3:K4"/>
    <mergeCell ref="L3:L4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W34"/>
  <sheetViews>
    <sheetView topLeftCell="B1" zoomScaleNormal="100" zoomScaleSheetLayoutView="90" workbookViewId="0">
      <selection activeCell="T9" sqref="A9:T19"/>
    </sheetView>
  </sheetViews>
  <sheetFormatPr defaultRowHeight="13.5"/>
  <cols>
    <col min="1" max="2" width="7.77734375" style="49" customWidth="1"/>
    <col min="3" max="3" width="16.77734375" style="49" customWidth="1"/>
    <col min="4" max="5" width="10.77734375" style="49" hidden="1" customWidth="1"/>
    <col min="6" max="6" width="10.77734375" style="1699" hidden="1" customWidth="1"/>
    <col min="7" max="7" width="10.77734375" style="1699" customWidth="1"/>
    <col min="8" max="8" width="10.77734375" style="49" customWidth="1"/>
    <col min="9" max="9" width="10.77734375" style="1643" customWidth="1"/>
    <col min="10" max="10" width="7.77734375" style="49" customWidth="1"/>
    <col min="11" max="11" width="17.77734375" style="49" customWidth="1"/>
    <col min="12" max="12" width="7.77734375" style="49" customWidth="1"/>
    <col min="13" max="13" width="3.77734375" style="49" customWidth="1"/>
    <col min="14" max="14" width="2.77734375" style="52" customWidth="1"/>
    <col min="15" max="15" width="5.77734375" style="52" customWidth="1"/>
    <col min="16" max="16" width="2.77734375" style="52" customWidth="1"/>
    <col min="17" max="17" width="5.77734375" style="49" customWidth="1"/>
    <col min="18" max="18" width="2.77734375" style="49" customWidth="1"/>
    <col min="19" max="19" width="3.77734375" style="49" customWidth="1"/>
    <col min="20" max="20" width="2.77734375" style="49" customWidth="1"/>
    <col min="21" max="21" width="12.77734375" style="49" customWidth="1"/>
    <col min="22" max="16384" width="8.88671875" style="49"/>
  </cols>
  <sheetData>
    <row r="1" spans="1:22">
      <c r="A1" s="2652" t="s">
        <v>628</v>
      </c>
      <c r="B1" s="2652"/>
      <c r="C1" s="2652"/>
      <c r="D1" s="28"/>
      <c r="E1" s="28"/>
      <c r="F1" s="1719"/>
      <c r="G1" s="1719"/>
      <c r="H1" s="28"/>
      <c r="I1" s="1647"/>
      <c r="J1" s="28"/>
      <c r="K1" s="28"/>
      <c r="L1" s="28"/>
      <c r="M1" s="29"/>
      <c r="N1" s="32"/>
      <c r="O1" s="32"/>
      <c r="P1" s="32"/>
      <c r="R1" s="2783" t="s">
        <v>1247</v>
      </c>
      <c r="S1" s="2783"/>
      <c r="T1" s="2783"/>
      <c r="U1" s="2783"/>
    </row>
    <row r="2" spans="1:22" s="1157" customFormat="1" ht="18" customHeight="1">
      <c r="A2" s="2832" t="s">
        <v>629</v>
      </c>
      <c r="B2" s="2833"/>
      <c r="C2" s="2833"/>
      <c r="D2" s="2833"/>
      <c r="E2" s="2833"/>
      <c r="F2" s="2833"/>
      <c r="G2" s="2833"/>
      <c r="H2" s="2833"/>
      <c r="I2" s="2833"/>
      <c r="J2" s="2834"/>
      <c r="K2" s="2682" t="s">
        <v>630</v>
      </c>
      <c r="L2" s="2803"/>
      <c r="M2" s="2803"/>
      <c r="N2" s="2803"/>
      <c r="O2" s="2803"/>
      <c r="P2" s="2803"/>
      <c r="Q2" s="2803"/>
      <c r="R2" s="2803"/>
      <c r="S2" s="2803"/>
      <c r="T2" s="2803"/>
      <c r="U2" s="2712"/>
    </row>
    <row r="3" spans="1:22" s="1157" customFormat="1" ht="18" customHeight="1">
      <c r="A3" s="2838" t="s">
        <v>631</v>
      </c>
      <c r="B3" s="2840" t="s">
        <v>632</v>
      </c>
      <c r="C3" s="2840" t="s">
        <v>633</v>
      </c>
      <c r="D3" s="888" t="s">
        <v>722</v>
      </c>
      <c r="E3" s="888" t="s">
        <v>1213</v>
      </c>
      <c r="F3" s="1707" t="s">
        <v>1213</v>
      </c>
      <c r="G3" s="1707" t="s">
        <v>1213</v>
      </c>
      <c r="H3" s="888" t="s">
        <v>913</v>
      </c>
      <c r="I3" s="2840" t="s">
        <v>634</v>
      </c>
      <c r="J3" s="2842"/>
      <c r="K3" s="2835"/>
      <c r="L3" s="2836"/>
      <c r="M3" s="2836"/>
      <c r="N3" s="2836"/>
      <c r="O3" s="2836"/>
      <c r="P3" s="2836"/>
      <c r="Q3" s="2836"/>
      <c r="R3" s="2836"/>
      <c r="S3" s="2836"/>
      <c r="T3" s="2836"/>
      <c r="U3" s="2837"/>
    </row>
    <row r="4" spans="1:22" s="1157" customFormat="1" ht="18" customHeight="1">
      <c r="A4" s="2839"/>
      <c r="B4" s="2841"/>
      <c r="C4" s="2841"/>
      <c r="D4" s="910" t="s">
        <v>919</v>
      </c>
      <c r="E4" s="910" t="s">
        <v>1214</v>
      </c>
      <c r="F4" s="1714" t="s">
        <v>1415</v>
      </c>
      <c r="G4" s="1714" t="s">
        <v>1419</v>
      </c>
      <c r="H4" s="910" t="s">
        <v>1420</v>
      </c>
      <c r="I4" s="1662" t="s">
        <v>635</v>
      </c>
      <c r="J4" s="621" t="s">
        <v>636</v>
      </c>
      <c r="K4" s="2685"/>
      <c r="L4" s="2686"/>
      <c r="M4" s="2686"/>
      <c r="N4" s="2686"/>
      <c r="O4" s="2686"/>
      <c r="P4" s="2686"/>
      <c r="Q4" s="2686"/>
      <c r="R4" s="2686"/>
      <c r="S4" s="2686"/>
      <c r="T4" s="2686"/>
      <c r="U4" s="2687"/>
    </row>
    <row r="5" spans="1:22" s="1157" customFormat="1" ht="18" customHeight="1">
      <c r="A5" s="622"/>
      <c r="B5" s="623" t="s">
        <v>637</v>
      </c>
      <c r="C5" s="1203"/>
      <c r="D5" s="624">
        <f>SUM(D6:D15)</f>
        <v>83753000</v>
      </c>
      <c r="E5" s="624">
        <f>SUM(E6:E15)</f>
        <v>77262000</v>
      </c>
      <c r="F5" s="1782">
        <v>77244748</v>
      </c>
      <c r="G5" s="1782">
        <v>77244748</v>
      </c>
      <c r="H5" s="624">
        <f>SUM(H6:H15)</f>
        <v>77244748</v>
      </c>
      <c r="I5" s="1646">
        <f>H5-G5</f>
        <v>0</v>
      </c>
      <c r="J5" s="625">
        <f>I5/E5</f>
        <v>0</v>
      </c>
      <c r="K5" s="1192"/>
      <c r="L5" s="1193"/>
      <c r="M5" s="1193"/>
      <c r="N5" s="1193"/>
      <c r="O5" s="1193"/>
      <c r="P5" s="1193"/>
      <c r="Q5" s="1193"/>
      <c r="R5" s="1193"/>
      <c r="S5" s="1193"/>
      <c r="T5" s="1193"/>
      <c r="U5" s="626"/>
    </row>
    <row r="6" spans="1:22" s="1157" customFormat="1" ht="18" customHeight="1">
      <c r="A6" s="627" t="s">
        <v>614</v>
      </c>
      <c r="B6" s="628" t="s">
        <v>614</v>
      </c>
      <c r="C6" s="629" t="s">
        <v>638</v>
      </c>
      <c r="D6" s="258">
        <v>60694000</v>
      </c>
      <c r="E6" s="258">
        <v>54027000</v>
      </c>
      <c r="F6" s="1723">
        <v>54026500</v>
      </c>
      <c r="G6" s="1723">
        <v>54026500</v>
      </c>
      <c r="H6" s="258">
        <f>SUM(U6:U11)</f>
        <v>54026500</v>
      </c>
      <c r="I6" s="1724">
        <f>H6-G6</f>
        <v>0</v>
      </c>
      <c r="J6" s="1191">
        <f>I6/E6</f>
        <v>0</v>
      </c>
      <c r="K6" s="1257" t="s">
        <v>762</v>
      </c>
      <c r="L6" s="2831">
        <v>27500</v>
      </c>
      <c r="M6" s="2831"/>
      <c r="N6" s="1258" t="s">
        <v>87</v>
      </c>
      <c r="O6" s="1259">
        <v>44</v>
      </c>
      <c r="P6" s="1258" t="s">
        <v>87</v>
      </c>
      <c r="Q6" s="1260">
        <v>4</v>
      </c>
      <c r="R6" s="1258" t="s">
        <v>87</v>
      </c>
      <c r="S6" s="1261">
        <v>0.95</v>
      </c>
      <c r="T6" s="1258" t="s">
        <v>84</v>
      </c>
      <c r="U6" s="1262">
        <f t="shared" ref="U6:U11" si="0">L6*O6*Q6*0.95</f>
        <v>4598000</v>
      </c>
    </row>
    <row r="7" spans="1:22" s="1157" customFormat="1" ht="18" customHeight="1">
      <c r="A7" s="627"/>
      <c r="B7" s="628"/>
      <c r="C7" s="629"/>
      <c r="D7" s="258"/>
      <c r="E7" s="258"/>
      <c r="F7" s="1723"/>
      <c r="G7" s="1723"/>
      <c r="H7" s="258"/>
      <c r="I7" s="1724"/>
      <c r="J7" s="260"/>
      <c r="K7" s="1257" t="s">
        <v>763</v>
      </c>
      <c r="L7" s="2831">
        <v>27500</v>
      </c>
      <c r="M7" s="2831"/>
      <c r="N7" s="1258" t="s">
        <v>87</v>
      </c>
      <c r="O7" s="1259">
        <v>44</v>
      </c>
      <c r="P7" s="1258" t="s">
        <v>87</v>
      </c>
      <c r="Q7" s="1260">
        <v>3</v>
      </c>
      <c r="R7" s="1258" t="s">
        <v>87</v>
      </c>
      <c r="S7" s="1261">
        <v>0.95</v>
      </c>
      <c r="T7" s="1258" t="s">
        <v>84</v>
      </c>
      <c r="U7" s="1263">
        <f t="shared" si="0"/>
        <v>3448500</v>
      </c>
    </row>
    <row r="8" spans="1:22" s="1157" customFormat="1" ht="18" customHeight="1">
      <c r="A8" s="627"/>
      <c r="B8" s="628"/>
      <c r="C8" s="629"/>
      <c r="D8" s="258"/>
      <c r="E8" s="258"/>
      <c r="F8" s="1723"/>
      <c r="G8" s="1723"/>
      <c r="H8" s="258"/>
      <c r="I8" s="1724"/>
      <c r="J8" s="260"/>
      <c r="K8" s="1257" t="s">
        <v>764</v>
      </c>
      <c r="L8" s="2831">
        <v>27500</v>
      </c>
      <c r="M8" s="2831"/>
      <c r="N8" s="1258" t="s">
        <v>87</v>
      </c>
      <c r="O8" s="1259">
        <v>44</v>
      </c>
      <c r="P8" s="1258" t="s">
        <v>87</v>
      </c>
      <c r="Q8" s="1260">
        <v>24</v>
      </c>
      <c r="R8" s="1258" t="s">
        <v>87</v>
      </c>
      <c r="S8" s="1261">
        <v>0.95</v>
      </c>
      <c r="T8" s="1258" t="s">
        <v>84</v>
      </c>
      <c r="U8" s="1263">
        <f t="shared" si="0"/>
        <v>27588000</v>
      </c>
    </row>
    <row r="9" spans="1:22" s="1157" customFormat="1" ht="18" customHeight="1">
      <c r="A9" s="627"/>
      <c r="B9" s="628"/>
      <c r="C9" s="629"/>
      <c r="D9" s="258"/>
      <c r="E9" s="258"/>
      <c r="F9" s="1723"/>
      <c r="G9" s="1723"/>
      <c r="H9" s="258"/>
      <c r="I9" s="1724"/>
      <c r="J9" s="260"/>
      <c r="K9" s="1264" t="s">
        <v>765</v>
      </c>
      <c r="L9" s="2830">
        <v>27500</v>
      </c>
      <c r="M9" s="2830"/>
      <c r="N9" s="1258" t="s">
        <v>87</v>
      </c>
      <c r="O9" s="1259">
        <v>44</v>
      </c>
      <c r="P9" s="1258" t="s">
        <v>87</v>
      </c>
      <c r="Q9" s="1260">
        <v>9</v>
      </c>
      <c r="R9" s="1258" t="s">
        <v>87</v>
      </c>
      <c r="S9" s="1261">
        <v>0.95</v>
      </c>
      <c r="T9" s="1258" t="s">
        <v>84</v>
      </c>
      <c r="U9" s="1263">
        <f t="shared" si="0"/>
        <v>10345500</v>
      </c>
    </row>
    <row r="10" spans="1:22" s="1157" customFormat="1" ht="18" customHeight="1">
      <c r="A10" s="627"/>
      <c r="B10" s="628"/>
      <c r="C10" s="629"/>
      <c r="D10" s="258"/>
      <c r="E10" s="258"/>
      <c r="F10" s="1723"/>
      <c r="G10" s="1723"/>
      <c r="H10" s="258"/>
      <c r="I10" s="1724"/>
      <c r="J10" s="260"/>
      <c r="K10" s="1264" t="s">
        <v>766</v>
      </c>
      <c r="L10" s="2830">
        <v>27500</v>
      </c>
      <c r="M10" s="2830"/>
      <c r="N10" s="1258" t="s">
        <v>87</v>
      </c>
      <c r="O10" s="1259">
        <v>44</v>
      </c>
      <c r="P10" s="1258" t="s">
        <v>87</v>
      </c>
      <c r="Q10" s="1260">
        <v>2</v>
      </c>
      <c r="R10" s="1258" t="s">
        <v>87</v>
      </c>
      <c r="S10" s="1261">
        <v>0.95</v>
      </c>
      <c r="T10" s="1258" t="s">
        <v>84</v>
      </c>
      <c r="U10" s="1263">
        <f t="shared" si="0"/>
        <v>2299000</v>
      </c>
      <c r="V10" s="12"/>
    </row>
    <row r="11" spans="1:22" s="1157" customFormat="1" ht="18" customHeight="1">
      <c r="A11" s="627"/>
      <c r="B11" s="628"/>
      <c r="C11" s="629"/>
      <c r="D11" s="258"/>
      <c r="E11" s="258"/>
      <c r="F11" s="1723"/>
      <c r="G11" s="1723"/>
      <c r="H11" s="258"/>
      <c r="I11" s="1724"/>
      <c r="J11" s="260"/>
      <c r="K11" s="1264" t="s">
        <v>767</v>
      </c>
      <c r="L11" s="2830">
        <v>27500</v>
      </c>
      <c r="M11" s="2830"/>
      <c r="N11" s="1258" t="s">
        <v>87</v>
      </c>
      <c r="O11" s="1259">
        <v>44</v>
      </c>
      <c r="P11" s="1258" t="s">
        <v>87</v>
      </c>
      <c r="Q11" s="1260">
        <v>5</v>
      </c>
      <c r="R11" s="1258" t="s">
        <v>87</v>
      </c>
      <c r="S11" s="1261">
        <v>0.95</v>
      </c>
      <c r="T11" s="1258" t="s">
        <v>84</v>
      </c>
      <c r="U11" s="1265">
        <f t="shared" si="0"/>
        <v>5747500</v>
      </c>
      <c r="V11" s="12"/>
    </row>
    <row r="12" spans="1:22" s="1157" customFormat="1" ht="31.5" customHeight="1">
      <c r="A12" s="630" t="s">
        <v>640</v>
      </c>
      <c r="B12" s="631" t="s">
        <v>640</v>
      </c>
      <c r="C12" s="1195" t="s">
        <v>641</v>
      </c>
      <c r="D12" s="1040">
        <v>0</v>
      </c>
      <c r="E12" s="1040">
        <v>270000</v>
      </c>
      <c r="F12" s="1774">
        <v>270000</v>
      </c>
      <c r="G12" s="1774">
        <v>270000</v>
      </c>
      <c r="H12" s="1040">
        <f>U12</f>
        <v>270000</v>
      </c>
      <c r="I12" s="1903">
        <f>H12-G12</f>
        <v>0</v>
      </c>
      <c r="J12" s="632">
        <f>I12/E12</f>
        <v>0</v>
      </c>
      <c r="K12" s="633" t="s">
        <v>641</v>
      </c>
      <c r="L12" s="817"/>
      <c r="M12" s="817"/>
      <c r="N12" s="818"/>
      <c r="O12" s="819"/>
      <c r="P12" s="818"/>
      <c r="Q12" s="820"/>
      <c r="R12" s="821"/>
      <c r="S12" s="821"/>
      <c r="T12" s="822"/>
      <c r="U12" s="634">
        <v>270000</v>
      </c>
    </row>
    <row r="13" spans="1:22" s="1157" customFormat="1" ht="27" customHeight="1">
      <c r="A13" s="630" t="s">
        <v>642</v>
      </c>
      <c r="B13" s="631" t="s">
        <v>642</v>
      </c>
      <c r="C13" s="1195" t="s">
        <v>643</v>
      </c>
      <c r="D13" s="1040">
        <v>23029000</v>
      </c>
      <c r="E13" s="1040">
        <v>22935000</v>
      </c>
      <c r="F13" s="1774">
        <v>22918248</v>
      </c>
      <c r="G13" s="1774">
        <v>22918248</v>
      </c>
      <c r="H13" s="1040">
        <f>SUM(U13:U14)</f>
        <v>22918248</v>
      </c>
      <c r="I13" s="1903">
        <f>H13-G13</f>
        <v>0</v>
      </c>
      <c r="J13" s="632">
        <f>I13/E13</f>
        <v>0</v>
      </c>
      <c r="K13" s="1783" t="s">
        <v>644</v>
      </c>
      <c r="L13" s="1784"/>
      <c r="M13" s="1784"/>
      <c r="N13" s="1785"/>
      <c r="O13" s="1786"/>
      <c r="P13" s="1785"/>
      <c r="Q13" s="1787"/>
      <c r="R13" s="1788"/>
      <c r="S13" s="1788"/>
      <c r="T13" s="1789"/>
      <c r="U13" s="634">
        <v>22918248</v>
      </c>
    </row>
    <row r="14" spans="1:22" s="1157" customFormat="1" ht="18" customHeight="1">
      <c r="A14" s="635"/>
      <c r="B14" s="636"/>
      <c r="C14" s="637"/>
      <c r="D14" s="638"/>
      <c r="E14" s="638"/>
      <c r="F14" s="1790"/>
      <c r="G14" s="1790"/>
      <c r="H14" s="638"/>
      <c r="I14" s="1645"/>
      <c r="J14" s="639"/>
      <c r="K14" s="640" t="s">
        <v>645</v>
      </c>
      <c r="L14" s="641"/>
      <c r="M14" s="641"/>
      <c r="N14" s="642"/>
      <c r="O14" s="643"/>
      <c r="P14" s="642"/>
      <c r="Q14" s="644"/>
      <c r="R14" s="645"/>
      <c r="S14" s="645"/>
      <c r="T14" s="646"/>
      <c r="U14" s="647"/>
    </row>
    <row r="15" spans="1:22" s="1157" customFormat="1" ht="18" customHeight="1">
      <c r="A15" s="648" t="s">
        <v>617</v>
      </c>
      <c r="B15" s="649" t="s">
        <v>617</v>
      </c>
      <c r="C15" s="650" t="s">
        <v>646</v>
      </c>
      <c r="D15" s="651">
        <v>30000</v>
      </c>
      <c r="E15" s="651">
        <v>30000</v>
      </c>
      <c r="F15" s="1791">
        <v>30000</v>
      </c>
      <c r="G15" s="1791">
        <v>30000</v>
      </c>
      <c r="H15" s="651">
        <f>U15</f>
        <v>30000</v>
      </c>
      <c r="I15" s="1644">
        <f>H15-G15</f>
        <v>0</v>
      </c>
      <c r="J15" s="652">
        <f>I15/E15</f>
        <v>0</v>
      </c>
      <c r="K15" s="477" t="s">
        <v>647</v>
      </c>
      <c r="L15" s="2828"/>
      <c r="M15" s="2828"/>
      <c r="N15" s="1194"/>
      <c r="O15" s="2829">
        <v>15000</v>
      </c>
      <c r="P15" s="2828"/>
      <c r="Q15" s="2828"/>
      <c r="R15" s="1194" t="s">
        <v>639</v>
      </c>
      <c r="S15" s="653">
        <v>2</v>
      </c>
      <c r="T15" s="481" t="s">
        <v>84</v>
      </c>
      <c r="U15" s="654">
        <f>S15*O15</f>
        <v>30000</v>
      </c>
    </row>
    <row r="16" spans="1:22" ht="18" customHeight="1">
      <c r="A16" s="19"/>
      <c r="B16" s="19"/>
    </row>
    <row r="17" spans="1:3" ht="18" customHeight="1">
      <c r="A17" s="19"/>
      <c r="B17" s="19"/>
    </row>
    <row r="18" spans="1:3" ht="18" customHeight="1">
      <c r="A18" s="19"/>
      <c r="B18" s="19"/>
    </row>
    <row r="19" spans="1:3" ht="18" customHeight="1">
      <c r="A19" s="19"/>
      <c r="B19" s="19"/>
    </row>
    <row r="20" spans="1:3" ht="18" customHeight="1">
      <c r="A20" s="19"/>
      <c r="B20" s="19"/>
    </row>
    <row r="21" spans="1:3" ht="18" customHeight="1">
      <c r="A21" s="19"/>
      <c r="B21" s="19"/>
      <c r="C21" s="19"/>
    </row>
    <row r="22" spans="1:3" ht="18" customHeight="1">
      <c r="A22" s="19"/>
      <c r="B22" s="19"/>
      <c r="C22" s="19"/>
    </row>
    <row r="23" spans="1:3" ht="18" customHeight="1">
      <c r="A23" s="19"/>
      <c r="B23" s="19"/>
      <c r="C23" s="19"/>
    </row>
    <row r="24" spans="1:3" ht="18" customHeight="1">
      <c r="A24" s="19"/>
      <c r="B24" s="19"/>
      <c r="C24" s="19"/>
    </row>
    <row r="25" spans="1:3" ht="18" customHeight="1">
      <c r="A25" s="19"/>
      <c r="B25" s="19"/>
      <c r="C25" s="19"/>
    </row>
    <row r="26" spans="1:3" ht="18" customHeight="1">
      <c r="A26" s="19"/>
      <c r="B26" s="19"/>
      <c r="C26" s="19"/>
    </row>
    <row r="27" spans="1:3" ht="18" customHeight="1">
      <c r="A27" s="19"/>
      <c r="B27" s="19"/>
      <c r="C27" s="19"/>
    </row>
    <row r="28" spans="1:3" ht="18" customHeight="1">
      <c r="A28" s="19"/>
      <c r="B28" s="19"/>
      <c r="C28" s="19"/>
    </row>
    <row r="29" spans="1:3" ht="18" customHeight="1">
      <c r="A29" s="19"/>
      <c r="B29" s="19"/>
      <c r="C29" s="19"/>
    </row>
    <row r="30" spans="1:3" ht="18" customHeight="1">
      <c r="A30" s="19"/>
      <c r="B30" s="19"/>
      <c r="C30" s="19"/>
    </row>
    <row r="33" spans="1:23">
      <c r="A33" s="54"/>
      <c r="B33" s="54"/>
      <c r="C33" s="54"/>
      <c r="D33" s="54"/>
      <c r="E33" s="54"/>
      <c r="F33" s="1713"/>
      <c r="G33" s="1713"/>
      <c r="H33" s="54"/>
      <c r="I33" s="1642"/>
      <c r="J33" s="54"/>
      <c r="K33" s="54"/>
      <c r="L33" s="54"/>
      <c r="M33" s="54"/>
      <c r="N33" s="63"/>
      <c r="O33" s="63"/>
      <c r="P33" s="63"/>
      <c r="Q33" s="54"/>
      <c r="R33" s="54"/>
      <c r="S33" s="54"/>
      <c r="T33" s="54"/>
      <c r="U33" s="54"/>
      <c r="V33" s="54"/>
      <c r="W33" s="54"/>
    </row>
    <row r="34" spans="1:23">
      <c r="A34" s="54"/>
      <c r="B34" s="54"/>
      <c r="C34" s="54"/>
      <c r="D34" s="54"/>
      <c r="E34" s="54"/>
      <c r="F34" s="1713"/>
      <c r="G34" s="1713"/>
      <c r="H34" s="54"/>
      <c r="I34" s="1642"/>
      <c r="J34" s="54"/>
      <c r="K34" s="54"/>
      <c r="L34" s="54"/>
      <c r="M34" s="54"/>
      <c r="N34" s="63"/>
      <c r="O34" s="63"/>
      <c r="P34" s="63"/>
      <c r="Q34" s="54"/>
      <c r="R34" s="54"/>
      <c r="S34" s="54"/>
      <c r="T34" s="54"/>
      <c r="U34" s="54"/>
      <c r="V34" s="54"/>
      <c r="W34" s="54"/>
    </row>
  </sheetData>
  <mergeCells count="16">
    <mergeCell ref="A1:C1"/>
    <mergeCell ref="R1:U1"/>
    <mergeCell ref="A2:J2"/>
    <mergeCell ref="K2:U4"/>
    <mergeCell ref="A3:A4"/>
    <mergeCell ref="B3:B4"/>
    <mergeCell ref="C3:C4"/>
    <mergeCell ref="I3:J3"/>
    <mergeCell ref="L15:M15"/>
    <mergeCell ref="O15:Q15"/>
    <mergeCell ref="L11:M11"/>
    <mergeCell ref="L6:M6"/>
    <mergeCell ref="L7:M7"/>
    <mergeCell ref="L8:M8"/>
    <mergeCell ref="L9:M9"/>
    <mergeCell ref="L10:M10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804"/>
  <sheetViews>
    <sheetView topLeftCell="A4" zoomScaleNormal="100" zoomScaleSheetLayoutView="90" workbookViewId="0">
      <selection activeCell="T9" sqref="A9:T19"/>
    </sheetView>
  </sheetViews>
  <sheetFormatPr defaultRowHeight="0" customHeight="1" zeroHeight="1"/>
  <cols>
    <col min="1" max="1" width="2.77734375" style="51" customWidth="1"/>
    <col min="2" max="2" width="5.77734375" style="51" customWidth="1"/>
    <col min="3" max="3" width="2.77734375" style="51" customWidth="1"/>
    <col min="4" max="4" width="5.77734375" style="51" customWidth="1"/>
    <col min="5" max="5" width="3.44140625" style="51" customWidth="1"/>
    <col min="6" max="6" width="12.6640625" style="1175" customWidth="1"/>
    <col min="7" max="8" width="10.77734375" style="1175" hidden="1" customWidth="1"/>
    <col min="9" max="9" width="10.77734375" style="1729" hidden="1" customWidth="1"/>
    <col min="10" max="10" width="10.77734375" style="1729" customWidth="1"/>
    <col min="11" max="11" width="10.77734375" style="1175" customWidth="1"/>
    <col min="12" max="12" width="10.77734375" style="1740" customWidth="1"/>
    <col min="13" max="13" width="7.77734375" style="1175" customWidth="1"/>
    <col min="14" max="14" width="17.77734375" style="1175" customWidth="1"/>
    <col min="15" max="15" width="7.77734375" style="1175" customWidth="1"/>
    <col min="16" max="16" width="2.77734375" style="1200" customWidth="1"/>
    <col min="17" max="17" width="7.77734375" style="1200" customWidth="1"/>
    <col min="18" max="18" width="2.77734375" style="1200" customWidth="1"/>
    <col min="19" max="19" width="12.77734375" style="1175" customWidth="1"/>
    <col min="20" max="20" width="2.77734375" style="1200" customWidth="1"/>
    <col min="21" max="21" width="10.77734375" style="53" customWidth="1"/>
    <col min="22" max="16384" width="8.88671875" style="1175"/>
  </cols>
  <sheetData>
    <row r="1" spans="1:21" ht="15" customHeight="1">
      <c r="A1" s="2785" t="s">
        <v>648</v>
      </c>
      <c r="B1" s="2785"/>
      <c r="C1" s="2785"/>
      <c r="D1" s="2785"/>
      <c r="E1" s="2785"/>
      <c r="F1" s="2785"/>
      <c r="G1" s="2785"/>
      <c r="H1" s="2785"/>
      <c r="I1" s="2785"/>
      <c r="J1" s="2785"/>
      <c r="K1" s="2785"/>
      <c r="L1" s="2785"/>
      <c r="Q1" s="1188"/>
      <c r="R1" s="1190"/>
      <c r="S1" s="1188"/>
      <c r="T1" s="1190"/>
      <c r="U1" s="48" t="s">
        <v>1248</v>
      </c>
    </row>
    <row r="2" spans="1:21" ht="18" customHeight="1">
      <c r="A2" s="2750" t="s">
        <v>649</v>
      </c>
      <c r="B2" s="2751"/>
      <c r="C2" s="2751"/>
      <c r="D2" s="2751"/>
      <c r="E2" s="2751"/>
      <c r="F2" s="2751"/>
      <c r="G2" s="888" t="s">
        <v>722</v>
      </c>
      <c r="H2" s="888" t="s">
        <v>1213</v>
      </c>
      <c r="I2" s="1707" t="s">
        <v>1213</v>
      </c>
      <c r="J2" s="1707" t="s">
        <v>1213</v>
      </c>
      <c r="K2" s="888" t="s">
        <v>913</v>
      </c>
      <c r="L2" s="2752" t="s">
        <v>650</v>
      </c>
      <c r="M2" s="2752"/>
      <c r="N2" s="2788" t="s">
        <v>651</v>
      </c>
      <c r="O2" s="2789"/>
      <c r="P2" s="2789"/>
      <c r="Q2" s="2789"/>
      <c r="R2" s="2789"/>
      <c r="S2" s="2789"/>
      <c r="T2" s="2789"/>
      <c r="U2" s="2684"/>
    </row>
    <row r="3" spans="1:21" ht="18" customHeight="1">
      <c r="A3" s="2759" t="s">
        <v>631</v>
      </c>
      <c r="B3" s="2760"/>
      <c r="C3" s="2760" t="s">
        <v>632</v>
      </c>
      <c r="D3" s="2760"/>
      <c r="E3" s="2760" t="s">
        <v>633</v>
      </c>
      <c r="F3" s="2760"/>
      <c r="G3" s="910" t="s">
        <v>919</v>
      </c>
      <c r="H3" s="910" t="s">
        <v>1214</v>
      </c>
      <c r="I3" s="1714" t="s">
        <v>1415</v>
      </c>
      <c r="J3" s="1714" t="s">
        <v>1419</v>
      </c>
      <c r="K3" s="910" t="s">
        <v>1420</v>
      </c>
      <c r="L3" s="1662" t="s">
        <v>635</v>
      </c>
      <c r="M3" s="1202" t="s">
        <v>636</v>
      </c>
      <c r="N3" s="2790"/>
      <c r="O3" s="2686"/>
      <c r="P3" s="2686"/>
      <c r="Q3" s="2686"/>
      <c r="R3" s="2686"/>
      <c r="S3" s="2686"/>
      <c r="T3" s="2686"/>
      <c r="U3" s="2687"/>
    </row>
    <row r="4" spans="1:21" ht="18" customHeight="1">
      <c r="A4" s="2843" t="s">
        <v>652</v>
      </c>
      <c r="B4" s="2794"/>
      <c r="C4" s="2794"/>
      <c r="D4" s="2794"/>
      <c r="E4" s="2794"/>
      <c r="F4" s="2844"/>
      <c r="G4" s="655">
        <f>G5+G43+G49+G56+G57</f>
        <v>83753000</v>
      </c>
      <c r="H4" s="655">
        <f>H5+H43+H49+H56+H57</f>
        <v>73915350</v>
      </c>
      <c r="I4" s="1792">
        <v>77244748</v>
      </c>
      <c r="J4" s="1792">
        <v>77244748</v>
      </c>
      <c r="K4" s="655">
        <f>K5+K43+K49+K56+K57</f>
        <v>77244748</v>
      </c>
      <c r="L4" s="1661">
        <f>K4-J4</f>
        <v>0</v>
      </c>
      <c r="M4" s="927">
        <f>L4/H4</f>
        <v>0</v>
      </c>
      <c r="N4" s="656"/>
      <c r="O4" s="1193"/>
      <c r="P4" s="1193"/>
      <c r="Q4" s="1193"/>
      <c r="R4" s="1193"/>
      <c r="S4" s="1193"/>
      <c r="T4" s="1193"/>
      <c r="U4" s="626"/>
    </row>
    <row r="5" spans="1:21" ht="18" customHeight="1">
      <c r="A5" s="657" t="s">
        <v>653</v>
      </c>
      <c r="B5" s="658" t="s">
        <v>654</v>
      </c>
      <c r="C5" s="659"/>
      <c r="D5" s="660"/>
      <c r="E5" s="659"/>
      <c r="F5" s="659" t="s">
        <v>655</v>
      </c>
      <c r="G5" s="661">
        <f>G6+G21</f>
        <v>68465000</v>
      </c>
      <c r="H5" s="661">
        <f>H6+H21</f>
        <v>64912000</v>
      </c>
      <c r="I5" s="1793">
        <v>65022600</v>
      </c>
      <c r="J5" s="1793">
        <v>65022600</v>
      </c>
      <c r="K5" s="661">
        <f>K6+K21</f>
        <v>65022600</v>
      </c>
      <c r="L5" s="1660">
        <f>K5-J5</f>
        <v>0</v>
      </c>
      <c r="M5" s="662">
        <f>L5/H5</f>
        <v>0</v>
      </c>
      <c r="N5" s="663"/>
      <c r="O5" s="664"/>
      <c r="P5" s="664"/>
      <c r="Q5" s="664"/>
      <c r="R5" s="664"/>
      <c r="S5" s="664"/>
      <c r="T5" s="664"/>
      <c r="U5" s="665"/>
    </row>
    <row r="6" spans="1:21" ht="18" customHeight="1">
      <c r="A6" s="666"/>
      <c r="B6" s="667"/>
      <c r="C6" s="406" t="s">
        <v>656</v>
      </c>
      <c r="D6" s="668" t="s">
        <v>657</v>
      </c>
      <c r="E6" s="406"/>
      <c r="F6" s="406" t="s">
        <v>658</v>
      </c>
      <c r="G6" s="669">
        <f>SUM(G7:G18)</f>
        <v>49449000</v>
      </c>
      <c r="H6" s="669">
        <f>SUM(H7:H18)</f>
        <v>48786000</v>
      </c>
      <c r="I6" s="1794">
        <v>48895000</v>
      </c>
      <c r="J6" s="1794">
        <v>48895000</v>
      </c>
      <c r="K6" s="669">
        <f>SUM(K7:K18)</f>
        <v>48895000</v>
      </c>
      <c r="L6" s="1659">
        <f>K6-J6</f>
        <v>0</v>
      </c>
      <c r="M6" s="670">
        <f>L6/H6</f>
        <v>0</v>
      </c>
      <c r="N6" s="671"/>
      <c r="O6" s="672"/>
      <c r="P6" s="672"/>
      <c r="Q6" s="672"/>
      <c r="R6" s="672"/>
      <c r="S6" s="672"/>
      <c r="T6" s="672"/>
      <c r="U6" s="673"/>
    </row>
    <row r="7" spans="1:21" ht="18" customHeight="1">
      <c r="A7" s="666"/>
      <c r="B7" s="667"/>
      <c r="C7" s="667"/>
      <c r="D7" s="667"/>
      <c r="E7" s="1196" t="s">
        <v>659</v>
      </c>
      <c r="F7" s="1196" t="s">
        <v>660</v>
      </c>
      <c r="G7" s="674">
        <v>43308000</v>
      </c>
      <c r="H7" s="674">
        <v>42144000</v>
      </c>
      <c r="I7" s="1796">
        <v>42144000</v>
      </c>
      <c r="J7" s="1796">
        <v>42144000</v>
      </c>
      <c r="K7" s="674">
        <f>SUM(U7:U9)</f>
        <v>42144000</v>
      </c>
      <c r="L7" s="1658">
        <f>K7-J7</f>
        <v>0</v>
      </c>
      <c r="M7" s="675">
        <f>L7/H7</f>
        <v>0</v>
      </c>
      <c r="N7" s="1266" t="s">
        <v>768</v>
      </c>
      <c r="O7" s="1267">
        <v>1</v>
      </c>
      <c r="P7" s="1266" t="s">
        <v>87</v>
      </c>
      <c r="Q7" s="1268">
        <v>12</v>
      </c>
      <c r="R7" s="1266" t="s">
        <v>87</v>
      </c>
      <c r="S7" s="1269">
        <v>2204000</v>
      </c>
      <c r="T7" s="1266" t="s">
        <v>84</v>
      </c>
      <c r="U7" s="925">
        <f>O7*Q7*S7</f>
        <v>26448000</v>
      </c>
    </row>
    <row r="8" spans="1:21" ht="18" customHeight="1">
      <c r="A8" s="666"/>
      <c r="B8" s="667"/>
      <c r="C8" s="667"/>
      <c r="D8" s="667"/>
      <c r="E8" s="1197"/>
      <c r="F8" s="1197"/>
      <c r="G8" s="677"/>
      <c r="H8" s="677"/>
      <c r="I8" s="1798"/>
      <c r="J8" s="1798"/>
      <c r="K8" s="677"/>
      <c r="L8" s="1657"/>
      <c r="M8" s="678"/>
      <c r="N8" s="1266" t="s">
        <v>769</v>
      </c>
      <c r="O8" s="1267">
        <v>1</v>
      </c>
      <c r="P8" s="1266" t="s">
        <v>87</v>
      </c>
      <c r="Q8" s="1268">
        <v>12</v>
      </c>
      <c r="R8" s="1266" t="s">
        <v>87</v>
      </c>
      <c r="S8" s="1269">
        <v>988000</v>
      </c>
      <c r="T8" s="1266" t="s">
        <v>84</v>
      </c>
      <c r="U8" s="924">
        <f>O8*Q8*S8</f>
        <v>11856000</v>
      </c>
    </row>
    <row r="9" spans="1:21" ht="18" customHeight="1">
      <c r="A9" s="666"/>
      <c r="B9" s="667"/>
      <c r="C9" s="667"/>
      <c r="D9" s="667"/>
      <c r="E9" s="1197"/>
      <c r="F9" s="1197"/>
      <c r="G9" s="677"/>
      <c r="H9" s="677"/>
      <c r="I9" s="1798"/>
      <c r="J9" s="1798"/>
      <c r="K9" s="677"/>
      <c r="L9" s="1657"/>
      <c r="M9" s="678"/>
      <c r="N9" s="1266" t="s">
        <v>770</v>
      </c>
      <c r="O9" s="1267">
        <v>1</v>
      </c>
      <c r="P9" s="1266" t="s">
        <v>87</v>
      </c>
      <c r="Q9" s="1268">
        <v>12</v>
      </c>
      <c r="R9" s="1266" t="s">
        <v>87</v>
      </c>
      <c r="S9" s="1269">
        <v>320000</v>
      </c>
      <c r="T9" s="1266" t="s">
        <v>84</v>
      </c>
      <c r="U9" s="924">
        <f>O9*Q9*S9</f>
        <v>3840000</v>
      </c>
    </row>
    <row r="10" spans="1:21" ht="18" customHeight="1">
      <c r="A10" s="666"/>
      <c r="B10" s="667"/>
      <c r="C10" s="667"/>
      <c r="D10" s="667"/>
      <c r="E10" s="1196" t="s">
        <v>661</v>
      </c>
      <c r="F10" s="1196" t="s">
        <v>619</v>
      </c>
      <c r="G10" s="674">
        <v>1200000</v>
      </c>
      <c r="H10" s="674">
        <v>1200000</v>
      </c>
      <c r="I10" s="1796">
        <v>1200000</v>
      </c>
      <c r="J10" s="1796">
        <v>1200000</v>
      </c>
      <c r="K10" s="674">
        <f>SUM(U10)</f>
        <v>1200000</v>
      </c>
      <c r="L10" s="1658">
        <f>K10-J10</f>
        <v>0</v>
      </c>
      <c r="M10" s="675">
        <f>L10/H10</f>
        <v>0</v>
      </c>
      <c r="N10" s="831" t="s">
        <v>771</v>
      </c>
      <c r="O10" s="1270">
        <v>3</v>
      </c>
      <c r="P10" s="520" t="s">
        <v>87</v>
      </c>
      <c r="Q10" s="1271">
        <v>2</v>
      </c>
      <c r="R10" s="520" t="s">
        <v>87</v>
      </c>
      <c r="S10" s="698">
        <v>200000</v>
      </c>
      <c r="T10" s="520" t="s">
        <v>84</v>
      </c>
      <c r="U10" s="925">
        <f>O10*Q10*S10</f>
        <v>1200000</v>
      </c>
    </row>
    <row r="11" spans="1:21" ht="18" customHeight="1">
      <c r="A11" s="666"/>
      <c r="B11" s="667"/>
      <c r="C11" s="667"/>
      <c r="D11" s="667"/>
      <c r="E11" s="1197" t="s">
        <v>663</v>
      </c>
      <c r="F11" s="1197" t="s">
        <v>664</v>
      </c>
      <c r="G11" s="677">
        <v>2016000</v>
      </c>
      <c r="H11" s="677">
        <v>2289000</v>
      </c>
      <c r="I11" s="1798">
        <v>2418000</v>
      </c>
      <c r="J11" s="1798">
        <v>2418000</v>
      </c>
      <c r="K11" s="677">
        <f>SUM(U11:U12)</f>
        <v>2418000</v>
      </c>
      <c r="L11" s="1657">
        <f>K11-J11</f>
        <v>0</v>
      </c>
      <c r="M11" s="678">
        <f>L11/H11</f>
        <v>0</v>
      </c>
      <c r="N11" s="834" t="s">
        <v>664</v>
      </c>
      <c r="O11" s="840"/>
      <c r="P11" s="836"/>
      <c r="Q11" s="840" t="s">
        <v>665</v>
      </c>
      <c r="R11" s="836" t="s">
        <v>639</v>
      </c>
      <c r="S11" s="837">
        <f>U7+800000</f>
        <v>27248000</v>
      </c>
      <c r="T11" s="836" t="s">
        <v>666</v>
      </c>
      <c r="U11" s="838">
        <f>ROUND((S11*1/12),-3)</f>
        <v>2271000</v>
      </c>
    </row>
    <row r="12" spans="1:21" ht="18" customHeight="1">
      <c r="A12" s="666"/>
      <c r="B12" s="667"/>
      <c r="C12" s="1197"/>
      <c r="D12" s="1197"/>
      <c r="E12" s="298"/>
      <c r="F12" s="298"/>
      <c r="G12" s="680"/>
      <c r="H12" s="680"/>
      <c r="I12" s="1805"/>
      <c r="J12" s="1805"/>
      <c r="K12" s="680"/>
      <c r="L12" s="1639"/>
      <c r="M12" s="681"/>
      <c r="N12" s="1813" t="s">
        <v>667</v>
      </c>
      <c r="O12" s="1895"/>
      <c r="P12" s="1896"/>
      <c r="Q12" s="1897">
        <v>8.0000000000000002E-3</v>
      </c>
      <c r="R12" s="1896" t="s">
        <v>639</v>
      </c>
      <c r="S12" s="1887">
        <v>18315680</v>
      </c>
      <c r="T12" s="1898" t="s">
        <v>666</v>
      </c>
      <c r="U12" s="1811">
        <f>ROUND((S12*Q12),-3)</f>
        <v>147000</v>
      </c>
    </row>
    <row r="13" spans="1:21" ht="18" customHeight="1">
      <c r="A13" s="666"/>
      <c r="B13" s="667"/>
      <c r="C13" s="1197"/>
      <c r="D13" s="1197"/>
      <c r="E13" s="1196" t="s">
        <v>668</v>
      </c>
      <c r="F13" s="1196" t="s">
        <v>669</v>
      </c>
      <c r="G13" s="674">
        <v>2715000</v>
      </c>
      <c r="H13" s="674">
        <v>2943000</v>
      </c>
      <c r="I13" s="1796">
        <v>2923000</v>
      </c>
      <c r="J13" s="1796">
        <v>2923000</v>
      </c>
      <c r="K13" s="674">
        <f>SUM(U13:U17)</f>
        <v>2923000</v>
      </c>
      <c r="L13" s="1658">
        <f>K13-J13</f>
        <v>0</v>
      </c>
      <c r="M13" s="675">
        <f>L13/H13</f>
        <v>0</v>
      </c>
      <c r="N13" s="1806" t="s">
        <v>670</v>
      </c>
      <c r="O13" s="1801"/>
      <c r="P13" s="1802"/>
      <c r="Q13" s="1807">
        <v>3.1199999999999999E-2</v>
      </c>
      <c r="R13" s="1802" t="s">
        <v>639</v>
      </c>
      <c r="S13" s="1803">
        <f>U7+800000</f>
        <v>27248000</v>
      </c>
      <c r="T13" s="1802" t="s">
        <v>666</v>
      </c>
      <c r="U13" s="1804">
        <f>ROUND((S13*Q13),-3)</f>
        <v>850000</v>
      </c>
    </row>
    <row r="14" spans="1:21" ht="18" customHeight="1">
      <c r="A14" s="666"/>
      <c r="B14" s="667"/>
      <c r="C14" s="1197"/>
      <c r="D14" s="1197"/>
      <c r="E14" s="1197"/>
      <c r="F14" s="1197"/>
      <c r="G14" s="677"/>
      <c r="H14" s="677"/>
      <c r="I14" s="1798"/>
      <c r="J14" s="1798"/>
      <c r="K14" s="677"/>
      <c r="L14" s="1657"/>
      <c r="M14" s="678"/>
      <c r="N14" s="1775" t="s">
        <v>671</v>
      </c>
      <c r="O14" s="1776"/>
      <c r="P14" s="1808"/>
      <c r="Q14" s="1812">
        <v>4.2549999999999998E-2</v>
      </c>
      <c r="R14" s="1808" t="s">
        <v>639</v>
      </c>
      <c r="S14" s="1810">
        <f>U13</f>
        <v>850000</v>
      </c>
      <c r="T14" s="1808" t="s">
        <v>666</v>
      </c>
      <c r="U14" s="1811">
        <f>ROUND((S14*Q14),-3)</f>
        <v>36000</v>
      </c>
    </row>
    <row r="15" spans="1:21" ht="18" customHeight="1">
      <c r="A15" s="666"/>
      <c r="B15" s="667"/>
      <c r="C15" s="1197"/>
      <c r="D15" s="1197"/>
      <c r="E15" s="1197"/>
      <c r="F15" s="1197"/>
      <c r="G15" s="677"/>
      <c r="H15" s="677"/>
      <c r="I15" s="1798"/>
      <c r="J15" s="1798"/>
      <c r="K15" s="677"/>
      <c r="L15" s="1657"/>
      <c r="M15" s="678"/>
      <c r="N15" s="1775" t="s">
        <v>672</v>
      </c>
      <c r="O15" s="1776"/>
      <c r="P15" s="1808"/>
      <c r="Q15" s="1809">
        <v>4.4999999999999998E-2</v>
      </c>
      <c r="R15" s="1808" t="s">
        <v>639</v>
      </c>
      <c r="S15" s="1810">
        <f>U7+800000</f>
        <v>27248000</v>
      </c>
      <c r="T15" s="1808" t="s">
        <v>666</v>
      </c>
      <c r="U15" s="1811">
        <f>ROUND((S15*Q15),-3)</f>
        <v>1226000</v>
      </c>
    </row>
    <row r="16" spans="1:21" ht="18" customHeight="1">
      <c r="A16" s="666"/>
      <c r="B16" s="667"/>
      <c r="C16" s="1197"/>
      <c r="D16" s="1197"/>
      <c r="E16" s="1197"/>
      <c r="F16" s="1197"/>
      <c r="G16" s="677"/>
      <c r="H16" s="677"/>
      <c r="I16" s="1798"/>
      <c r="J16" s="1798"/>
      <c r="K16" s="677"/>
      <c r="L16" s="1657"/>
      <c r="M16" s="678"/>
      <c r="N16" s="1775" t="s">
        <v>673</v>
      </c>
      <c r="O16" s="1776"/>
      <c r="P16" s="1808"/>
      <c r="Q16" s="1812">
        <v>1.0999999999999999E-2</v>
      </c>
      <c r="R16" s="1808" t="s">
        <v>639</v>
      </c>
      <c r="S16" s="1810">
        <f>U7+U8+U9+U10</f>
        <v>43344000</v>
      </c>
      <c r="T16" s="1808" t="s">
        <v>666</v>
      </c>
      <c r="U16" s="1811">
        <f>ROUND(Q16*S16,-3)</f>
        <v>477000</v>
      </c>
    </row>
    <row r="17" spans="1:21" ht="18" customHeight="1">
      <c r="A17" s="666"/>
      <c r="B17" s="667"/>
      <c r="C17" s="1197"/>
      <c r="D17" s="1197"/>
      <c r="E17" s="1197"/>
      <c r="F17" s="1197"/>
      <c r="G17" s="677"/>
      <c r="H17" s="677"/>
      <c r="I17" s="1798"/>
      <c r="J17" s="1798"/>
      <c r="K17" s="677"/>
      <c r="L17" s="1657"/>
      <c r="M17" s="678"/>
      <c r="N17" s="1813" t="s">
        <v>674</v>
      </c>
      <c r="O17" s="1814"/>
      <c r="P17" s="1815"/>
      <c r="Q17" s="1816">
        <v>7.7999999999999996E-3</v>
      </c>
      <c r="R17" s="1815" t="s">
        <v>639</v>
      </c>
      <c r="S17" s="1810">
        <f>U7+U8+U9+U10</f>
        <v>43344000</v>
      </c>
      <c r="T17" s="1815" t="s">
        <v>666</v>
      </c>
      <c r="U17" s="1817">
        <f>ROUND(Q17*S17,-3)-4000</f>
        <v>334000</v>
      </c>
    </row>
    <row r="18" spans="1:21" ht="18" customHeight="1">
      <c r="A18" s="666"/>
      <c r="B18" s="667"/>
      <c r="C18" s="1197"/>
      <c r="D18" s="1197"/>
      <c r="E18" s="1196" t="s">
        <v>675</v>
      </c>
      <c r="F18" s="1196" t="s">
        <v>620</v>
      </c>
      <c r="G18" s="674">
        <v>210000</v>
      </c>
      <c r="H18" s="674">
        <v>210000</v>
      </c>
      <c r="I18" s="1796">
        <v>210000</v>
      </c>
      <c r="J18" s="1796">
        <v>210000</v>
      </c>
      <c r="K18" s="674">
        <f>SUM(U18:U19)</f>
        <v>210000</v>
      </c>
      <c r="L18" s="1658">
        <f>K18-J18</f>
        <v>0</v>
      </c>
      <c r="M18" s="675">
        <f>L18/H18</f>
        <v>0</v>
      </c>
      <c r="N18" s="1775" t="s">
        <v>676</v>
      </c>
      <c r="O18" s="1818">
        <v>3</v>
      </c>
      <c r="P18" s="1808" t="s">
        <v>639</v>
      </c>
      <c r="Q18" s="1819">
        <v>2</v>
      </c>
      <c r="R18" s="1808" t="s">
        <v>639</v>
      </c>
      <c r="S18" s="1803">
        <v>30000</v>
      </c>
      <c r="T18" s="1808" t="s">
        <v>662</v>
      </c>
      <c r="U18" s="1811">
        <f>S18*Q18*O18</f>
        <v>180000</v>
      </c>
    </row>
    <row r="19" spans="1:21" ht="18" customHeight="1">
      <c r="A19" s="666"/>
      <c r="B19" s="667"/>
      <c r="C19" s="1197"/>
      <c r="D19" s="1197"/>
      <c r="E19" s="1197"/>
      <c r="F19" s="1197"/>
      <c r="G19" s="677"/>
      <c r="H19" s="677"/>
      <c r="I19" s="1798"/>
      <c r="J19" s="1798"/>
      <c r="K19" s="677"/>
      <c r="L19" s="1657"/>
      <c r="M19" s="678"/>
      <c r="N19" s="1737" t="s">
        <v>677</v>
      </c>
      <c r="O19" s="1820"/>
      <c r="P19" s="1750"/>
      <c r="Q19" s="1820">
        <v>3</v>
      </c>
      <c r="R19" s="1750" t="s">
        <v>639</v>
      </c>
      <c r="S19" s="1821">
        <v>10000</v>
      </c>
      <c r="T19" s="1750" t="s">
        <v>662</v>
      </c>
      <c r="U19" s="1799">
        <f>S19*Q19</f>
        <v>30000</v>
      </c>
    </row>
    <row r="20" spans="1:21" ht="30.75" customHeight="1">
      <c r="A20" s="666"/>
      <c r="B20" s="667"/>
      <c r="C20" s="683" t="s">
        <v>678</v>
      </c>
      <c r="D20" s="762" t="s">
        <v>679</v>
      </c>
      <c r="E20" s="406" t="s">
        <v>680</v>
      </c>
      <c r="F20" s="406" t="s">
        <v>622</v>
      </c>
      <c r="G20" s="669">
        <v>0</v>
      </c>
      <c r="H20" s="669">
        <v>0</v>
      </c>
      <c r="I20" s="1794">
        <v>0</v>
      </c>
      <c r="J20" s="1794">
        <v>0</v>
      </c>
      <c r="K20" s="669">
        <f>W20/1000</f>
        <v>0</v>
      </c>
      <c r="L20" s="1640">
        <f>K20-J20</f>
        <v>0</v>
      </c>
      <c r="M20" s="684" t="e">
        <f>L20/H20</f>
        <v>#DIV/0!</v>
      </c>
      <c r="N20" s="1822" t="s">
        <v>681</v>
      </c>
      <c r="O20" s="1823">
        <v>0</v>
      </c>
      <c r="P20" s="1824" t="s">
        <v>639</v>
      </c>
      <c r="Q20" s="1825">
        <v>1</v>
      </c>
      <c r="R20" s="1824" t="s">
        <v>639</v>
      </c>
      <c r="S20" s="1826">
        <v>10000</v>
      </c>
      <c r="T20" s="1824" t="s">
        <v>662</v>
      </c>
      <c r="U20" s="1827">
        <f>S20*Q20*O20</f>
        <v>0</v>
      </c>
    </row>
    <row r="21" spans="1:21" ht="18" customHeight="1">
      <c r="A21" s="685"/>
      <c r="B21" s="1199"/>
      <c r="C21" s="406" t="s">
        <v>682</v>
      </c>
      <c r="D21" s="686" t="s">
        <v>623</v>
      </c>
      <c r="E21" s="406"/>
      <c r="F21" s="506" t="s">
        <v>658</v>
      </c>
      <c r="G21" s="687">
        <f>SUM(G22:G42)</f>
        <v>19016000</v>
      </c>
      <c r="H21" s="687">
        <f>SUM(H22:H42)</f>
        <v>16126000</v>
      </c>
      <c r="I21" s="1766">
        <v>16127600</v>
      </c>
      <c r="J21" s="1766">
        <v>16127600</v>
      </c>
      <c r="K21" s="687">
        <f>SUM(K22:K42)</f>
        <v>16127600</v>
      </c>
      <c r="L21" s="1656">
        <f>K21-J21</f>
        <v>0</v>
      </c>
      <c r="M21" s="684">
        <f>L21/H21</f>
        <v>0</v>
      </c>
      <c r="N21" s="1734"/>
      <c r="O21" s="1735"/>
      <c r="P21" s="1795"/>
      <c r="Q21" s="1735"/>
      <c r="R21" s="1795"/>
      <c r="S21" s="1735"/>
      <c r="T21" s="1795"/>
      <c r="U21" s="1736"/>
    </row>
    <row r="22" spans="1:21" ht="18" customHeight="1">
      <c r="A22" s="685"/>
      <c r="B22" s="1199"/>
      <c r="C22" s="1199"/>
      <c r="D22" s="1199"/>
      <c r="E22" s="1196" t="s">
        <v>683</v>
      </c>
      <c r="F22" s="691" t="s">
        <v>684</v>
      </c>
      <c r="G22" s="692">
        <v>328000</v>
      </c>
      <c r="H22" s="692">
        <v>328000</v>
      </c>
      <c r="I22" s="1764">
        <v>276000</v>
      </c>
      <c r="J22" s="1764">
        <v>276000</v>
      </c>
      <c r="K22" s="692">
        <f>U22</f>
        <v>276000</v>
      </c>
      <c r="L22" s="1655">
        <f>K22-J22</f>
        <v>0</v>
      </c>
      <c r="M22" s="679">
        <f>L22/H22</f>
        <v>0</v>
      </c>
      <c r="N22" s="1737" t="s">
        <v>685</v>
      </c>
      <c r="O22" s="1738"/>
      <c r="P22" s="1750"/>
      <c r="Q22" s="1820">
        <v>3</v>
      </c>
      <c r="R22" s="1750" t="s">
        <v>639</v>
      </c>
      <c r="S22" s="1821">
        <v>92000</v>
      </c>
      <c r="T22" s="1750" t="s">
        <v>662</v>
      </c>
      <c r="U22" s="1799">
        <f t="shared" ref="U22:U39" si="0">S22*Q22</f>
        <v>276000</v>
      </c>
    </row>
    <row r="23" spans="1:21" ht="18" customHeight="1">
      <c r="A23" s="685"/>
      <c r="B23" s="1199"/>
      <c r="C23" s="1199"/>
      <c r="D23" s="1199"/>
      <c r="E23" s="694" t="s">
        <v>686</v>
      </c>
      <c r="F23" s="1198" t="s">
        <v>624</v>
      </c>
      <c r="G23" s="692">
        <v>9176000</v>
      </c>
      <c r="H23" s="692">
        <v>9166000</v>
      </c>
      <c r="I23" s="1764">
        <v>9165600</v>
      </c>
      <c r="J23" s="1764">
        <v>9165600</v>
      </c>
      <c r="K23" s="692">
        <f>SUM(U23:U33)</f>
        <v>9165600</v>
      </c>
      <c r="L23" s="492">
        <f>K23-J23</f>
        <v>0</v>
      </c>
      <c r="M23" s="675">
        <f>L23/H23</f>
        <v>0</v>
      </c>
      <c r="N23" s="1806" t="s">
        <v>151</v>
      </c>
      <c r="O23" s="1801"/>
      <c r="P23" s="1802"/>
      <c r="Q23" s="1829">
        <v>6</v>
      </c>
      <c r="R23" s="1802" t="s">
        <v>87</v>
      </c>
      <c r="S23" s="1803">
        <v>231000</v>
      </c>
      <c r="T23" s="1802" t="s">
        <v>84</v>
      </c>
      <c r="U23" s="1804">
        <f t="shared" si="0"/>
        <v>1386000</v>
      </c>
    </row>
    <row r="24" spans="1:21" ht="18" customHeight="1">
      <c r="A24" s="685"/>
      <c r="B24" s="1199"/>
      <c r="C24" s="1199"/>
      <c r="D24" s="1199"/>
      <c r="E24" s="667"/>
      <c r="F24" s="1199"/>
      <c r="G24" s="695"/>
      <c r="H24" s="695"/>
      <c r="I24" s="1763"/>
      <c r="J24" s="1763"/>
      <c r="K24" s="695"/>
      <c r="L24" s="495"/>
      <c r="M24" s="678"/>
      <c r="N24" s="1775" t="s">
        <v>687</v>
      </c>
      <c r="O24" s="1776"/>
      <c r="P24" s="1808"/>
      <c r="Q24" s="1819">
        <v>8</v>
      </c>
      <c r="R24" s="1808" t="s">
        <v>87</v>
      </c>
      <c r="S24" s="1810">
        <v>350000</v>
      </c>
      <c r="T24" s="1808" t="s">
        <v>84</v>
      </c>
      <c r="U24" s="1811">
        <f t="shared" si="0"/>
        <v>2800000</v>
      </c>
    </row>
    <row r="25" spans="1:21" ht="18" customHeight="1">
      <c r="A25" s="685"/>
      <c r="B25" s="1199"/>
      <c r="C25" s="1199"/>
      <c r="D25" s="1199"/>
      <c r="E25" s="667"/>
      <c r="F25" s="1199"/>
      <c r="G25" s="695"/>
      <c r="H25" s="695"/>
      <c r="I25" s="1763"/>
      <c r="J25" s="1763"/>
      <c r="K25" s="695"/>
      <c r="L25" s="495"/>
      <c r="M25" s="678"/>
      <c r="N25" s="1775" t="s">
        <v>152</v>
      </c>
      <c r="O25" s="1776"/>
      <c r="P25" s="1808"/>
      <c r="Q25" s="1819">
        <v>4</v>
      </c>
      <c r="R25" s="1808" t="s">
        <v>87</v>
      </c>
      <c r="S25" s="1810">
        <v>100000</v>
      </c>
      <c r="T25" s="1808" t="s">
        <v>84</v>
      </c>
      <c r="U25" s="1811">
        <f t="shared" si="0"/>
        <v>400000</v>
      </c>
    </row>
    <row r="26" spans="1:21" ht="18" customHeight="1">
      <c r="A26" s="685"/>
      <c r="B26" s="1199"/>
      <c r="C26" s="1199"/>
      <c r="D26" s="1199"/>
      <c r="E26" s="667"/>
      <c r="F26" s="1199"/>
      <c r="G26" s="695"/>
      <c r="H26" s="695"/>
      <c r="I26" s="1763"/>
      <c r="J26" s="1763"/>
      <c r="K26" s="695"/>
      <c r="L26" s="495"/>
      <c r="M26" s="678"/>
      <c r="N26" s="1775" t="s">
        <v>688</v>
      </c>
      <c r="O26" s="1776"/>
      <c r="P26" s="1808"/>
      <c r="Q26" s="1819">
        <v>10</v>
      </c>
      <c r="R26" s="1808" t="s">
        <v>87</v>
      </c>
      <c r="S26" s="1810">
        <v>320500</v>
      </c>
      <c r="T26" s="1808" t="s">
        <v>84</v>
      </c>
      <c r="U26" s="1811">
        <f t="shared" si="0"/>
        <v>3205000</v>
      </c>
    </row>
    <row r="27" spans="1:21" ht="18" customHeight="1">
      <c r="A27" s="685"/>
      <c r="B27" s="1199"/>
      <c r="C27" s="1199"/>
      <c r="D27" s="1199"/>
      <c r="E27" s="667"/>
      <c r="F27" s="1199"/>
      <c r="G27" s="695"/>
      <c r="H27" s="695"/>
      <c r="I27" s="1763"/>
      <c r="J27" s="1763"/>
      <c r="K27" s="695"/>
      <c r="L27" s="495"/>
      <c r="M27" s="678"/>
      <c r="N27" s="1775" t="s">
        <v>848</v>
      </c>
      <c r="O27" s="1776"/>
      <c r="P27" s="1808"/>
      <c r="Q27" s="1819">
        <v>12</v>
      </c>
      <c r="R27" s="1808" t="s">
        <v>87</v>
      </c>
      <c r="S27" s="1810">
        <v>8000</v>
      </c>
      <c r="T27" s="1808" t="s">
        <v>84</v>
      </c>
      <c r="U27" s="1811">
        <f>S27*Q27</f>
        <v>96000</v>
      </c>
    </row>
    <row r="28" spans="1:21" ht="18" customHeight="1">
      <c r="A28" s="685"/>
      <c r="B28" s="1199"/>
      <c r="C28" s="1199"/>
      <c r="D28" s="1199"/>
      <c r="E28" s="667"/>
      <c r="F28" s="1199"/>
      <c r="G28" s="695"/>
      <c r="H28" s="695"/>
      <c r="I28" s="1763"/>
      <c r="J28" s="1763"/>
      <c r="K28" s="695"/>
      <c r="L28" s="495"/>
      <c r="M28" s="678"/>
      <c r="N28" s="1737" t="s">
        <v>689</v>
      </c>
      <c r="O28" s="1738"/>
      <c r="P28" s="1750"/>
      <c r="Q28" s="1830">
        <v>4</v>
      </c>
      <c r="R28" s="1750" t="s">
        <v>87</v>
      </c>
      <c r="S28" s="1821">
        <v>25000</v>
      </c>
      <c r="T28" s="1750" t="s">
        <v>84</v>
      </c>
      <c r="U28" s="1799">
        <f t="shared" si="0"/>
        <v>100000</v>
      </c>
    </row>
    <row r="29" spans="1:21" ht="18" customHeight="1">
      <c r="A29" s="685"/>
      <c r="B29" s="1199"/>
      <c r="C29" s="1199"/>
      <c r="D29" s="1199"/>
      <c r="E29" s="667"/>
      <c r="F29" s="1199"/>
      <c r="G29" s="695"/>
      <c r="H29" s="695"/>
      <c r="I29" s="1763"/>
      <c r="J29" s="1763"/>
      <c r="K29" s="695"/>
      <c r="L29" s="495"/>
      <c r="M29" s="678"/>
      <c r="N29" s="1737" t="s">
        <v>690</v>
      </c>
      <c r="O29" s="1738"/>
      <c r="P29" s="1750"/>
      <c r="Q29" s="1830">
        <v>12</v>
      </c>
      <c r="R29" s="1750" t="s">
        <v>87</v>
      </c>
      <c r="S29" s="1821">
        <v>10000</v>
      </c>
      <c r="T29" s="1750" t="s">
        <v>84</v>
      </c>
      <c r="U29" s="1799">
        <f t="shared" si="0"/>
        <v>120000</v>
      </c>
    </row>
    <row r="30" spans="1:21" ht="18" customHeight="1">
      <c r="A30" s="685"/>
      <c r="B30" s="1199"/>
      <c r="C30" s="1199"/>
      <c r="D30" s="1199"/>
      <c r="E30" s="667"/>
      <c r="F30" s="1199"/>
      <c r="G30" s="695"/>
      <c r="H30" s="695"/>
      <c r="I30" s="1763"/>
      <c r="J30" s="1763"/>
      <c r="K30" s="695"/>
      <c r="L30" s="495"/>
      <c r="M30" s="678"/>
      <c r="N30" s="1737" t="s">
        <v>691</v>
      </c>
      <c r="O30" s="1738"/>
      <c r="P30" s="1750"/>
      <c r="Q30" s="1830">
        <v>2</v>
      </c>
      <c r="R30" s="1750" t="s">
        <v>87</v>
      </c>
      <c r="S30" s="1821">
        <v>157300</v>
      </c>
      <c r="T30" s="1750" t="s">
        <v>84</v>
      </c>
      <c r="U30" s="1799">
        <f t="shared" si="0"/>
        <v>314600</v>
      </c>
    </row>
    <row r="31" spans="1:21" ht="18" customHeight="1">
      <c r="A31" s="685"/>
      <c r="B31" s="1199"/>
      <c r="C31" s="1199"/>
      <c r="D31" s="1199"/>
      <c r="E31" s="667"/>
      <c r="F31" s="1199"/>
      <c r="G31" s="695"/>
      <c r="H31" s="695"/>
      <c r="I31" s="1763"/>
      <c r="J31" s="1763"/>
      <c r="K31" s="695"/>
      <c r="L31" s="495"/>
      <c r="M31" s="678"/>
      <c r="N31" s="1737" t="s">
        <v>692</v>
      </c>
      <c r="O31" s="1738"/>
      <c r="P31" s="1750"/>
      <c r="Q31" s="1830">
        <v>2</v>
      </c>
      <c r="R31" s="1750" t="s">
        <v>87</v>
      </c>
      <c r="S31" s="1821">
        <v>136000</v>
      </c>
      <c r="T31" s="1750" t="s">
        <v>84</v>
      </c>
      <c r="U31" s="1799">
        <f t="shared" si="0"/>
        <v>272000</v>
      </c>
    </row>
    <row r="32" spans="1:21" ht="18" customHeight="1">
      <c r="A32" s="685"/>
      <c r="B32" s="1199"/>
      <c r="C32" s="1199"/>
      <c r="D32" s="1199"/>
      <c r="E32" s="667"/>
      <c r="F32" s="1199"/>
      <c r="G32" s="695"/>
      <c r="H32" s="695"/>
      <c r="I32" s="1763"/>
      <c r="J32" s="1763"/>
      <c r="K32" s="695"/>
      <c r="L32" s="495"/>
      <c r="M32" s="678"/>
      <c r="N32" s="1737" t="s">
        <v>693</v>
      </c>
      <c r="O32" s="1738"/>
      <c r="P32" s="1750"/>
      <c r="Q32" s="1830">
        <v>2</v>
      </c>
      <c r="R32" s="1750" t="s">
        <v>87</v>
      </c>
      <c r="S32" s="1821">
        <v>126000</v>
      </c>
      <c r="T32" s="1750" t="s">
        <v>84</v>
      </c>
      <c r="U32" s="1799">
        <f t="shared" si="0"/>
        <v>252000</v>
      </c>
    </row>
    <row r="33" spans="1:21" ht="18" customHeight="1">
      <c r="A33" s="685"/>
      <c r="B33" s="1199"/>
      <c r="C33" s="1199"/>
      <c r="D33" s="1199"/>
      <c r="E33" s="696"/>
      <c r="F33" s="299"/>
      <c r="G33" s="697"/>
      <c r="H33" s="697"/>
      <c r="I33" s="1831"/>
      <c r="J33" s="1831"/>
      <c r="K33" s="697"/>
      <c r="L33" s="1721"/>
      <c r="M33" s="681"/>
      <c r="N33" s="1745" t="s">
        <v>694</v>
      </c>
      <c r="O33" s="1746"/>
      <c r="P33" s="1832"/>
      <c r="Q33" s="1833">
        <v>2</v>
      </c>
      <c r="R33" s="1832" t="s">
        <v>87</v>
      </c>
      <c r="S33" s="1834">
        <v>110000</v>
      </c>
      <c r="T33" s="1832" t="s">
        <v>84</v>
      </c>
      <c r="U33" s="1835">
        <f t="shared" si="0"/>
        <v>220000</v>
      </c>
    </row>
    <row r="34" spans="1:21" ht="18" customHeight="1">
      <c r="A34" s="685"/>
      <c r="B34" s="1199"/>
      <c r="C34" s="1199"/>
      <c r="D34" s="1199"/>
      <c r="E34" s="1196" t="s">
        <v>695</v>
      </c>
      <c r="F34" s="691" t="s">
        <v>696</v>
      </c>
      <c r="G34" s="692">
        <v>9512000</v>
      </c>
      <c r="H34" s="692">
        <v>6632000</v>
      </c>
      <c r="I34" s="1764">
        <v>6632000</v>
      </c>
      <c r="J34" s="1764">
        <v>6632000</v>
      </c>
      <c r="K34" s="692">
        <f>SUM(U34:U39)</f>
        <v>6632000</v>
      </c>
      <c r="L34" s="492">
        <f>K34-J34</f>
        <v>0</v>
      </c>
      <c r="M34" s="675">
        <f>L34/H34</f>
        <v>0</v>
      </c>
      <c r="N34" s="1836"/>
      <c r="O34" s="1743"/>
      <c r="P34" s="1749"/>
      <c r="Q34" s="1837"/>
      <c r="R34" s="1749"/>
      <c r="S34" s="1838"/>
      <c r="T34" s="1749"/>
      <c r="U34" s="1797"/>
    </row>
    <row r="35" spans="1:21" ht="18" customHeight="1">
      <c r="A35" s="685"/>
      <c r="B35" s="1199"/>
      <c r="C35" s="1199"/>
      <c r="D35" s="1199"/>
      <c r="E35" s="1197"/>
      <c r="F35" s="629"/>
      <c r="G35" s="695"/>
      <c r="H35" s="695"/>
      <c r="I35" s="1763"/>
      <c r="J35" s="1763"/>
      <c r="K35" s="695"/>
      <c r="L35" s="495"/>
      <c r="M35" s="678"/>
      <c r="N35" s="1737" t="s">
        <v>269</v>
      </c>
      <c r="O35" s="1738"/>
      <c r="P35" s="1750"/>
      <c r="Q35" s="1830">
        <v>12</v>
      </c>
      <c r="R35" s="1750" t="s">
        <v>87</v>
      </c>
      <c r="S35" s="1821">
        <v>21000</v>
      </c>
      <c r="T35" s="1750" t="s">
        <v>84</v>
      </c>
      <c r="U35" s="1799">
        <f t="shared" si="0"/>
        <v>252000</v>
      </c>
    </row>
    <row r="36" spans="1:21" ht="18" customHeight="1">
      <c r="A36" s="685"/>
      <c r="B36" s="1199"/>
      <c r="C36" s="1199"/>
      <c r="D36" s="1199"/>
      <c r="E36" s="1197"/>
      <c r="F36" s="629"/>
      <c r="G36" s="695"/>
      <c r="H36" s="695"/>
      <c r="I36" s="1763"/>
      <c r="J36" s="1763"/>
      <c r="K36" s="695"/>
      <c r="L36" s="495"/>
      <c r="M36" s="678"/>
      <c r="N36" s="1737" t="s">
        <v>697</v>
      </c>
      <c r="O36" s="1738"/>
      <c r="P36" s="1750"/>
      <c r="Q36" s="1830">
        <v>4</v>
      </c>
      <c r="R36" s="1750" t="s">
        <v>87</v>
      </c>
      <c r="S36" s="1821">
        <v>65000</v>
      </c>
      <c r="T36" s="1750" t="s">
        <v>84</v>
      </c>
      <c r="U36" s="1799">
        <f t="shared" si="0"/>
        <v>260000</v>
      </c>
    </row>
    <row r="37" spans="1:21" ht="18" customHeight="1">
      <c r="A37" s="685"/>
      <c r="B37" s="1199"/>
      <c r="C37" s="1199"/>
      <c r="D37" s="1199"/>
      <c r="E37" s="1197"/>
      <c r="F37" s="629"/>
      <c r="G37" s="695"/>
      <c r="H37" s="695"/>
      <c r="I37" s="1763"/>
      <c r="J37" s="1763"/>
      <c r="K37" s="695"/>
      <c r="L37" s="495"/>
      <c r="M37" s="678"/>
      <c r="N37" s="1737" t="s">
        <v>698</v>
      </c>
      <c r="O37" s="1738"/>
      <c r="P37" s="1750"/>
      <c r="Q37" s="1839">
        <v>12</v>
      </c>
      <c r="R37" s="1750" t="s">
        <v>87</v>
      </c>
      <c r="S37" s="1821">
        <v>110000</v>
      </c>
      <c r="T37" s="1750" t="s">
        <v>84</v>
      </c>
      <c r="U37" s="1799">
        <f t="shared" si="0"/>
        <v>1320000</v>
      </c>
    </row>
    <row r="38" spans="1:21" ht="18" customHeight="1">
      <c r="A38" s="685"/>
      <c r="B38" s="1199"/>
      <c r="C38" s="1199"/>
      <c r="D38" s="1199"/>
      <c r="E38" s="1197"/>
      <c r="F38" s="629"/>
      <c r="G38" s="695"/>
      <c r="H38" s="695"/>
      <c r="I38" s="1763"/>
      <c r="J38" s="1763"/>
      <c r="K38" s="695"/>
      <c r="L38" s="495"/>
      <c r="M38" s="678"/>
      <c r="N38" s="1737" t="s">
        <v>270</v>
      </c>
      <c r="O38" s="1738"/>
      <c r="P38" s="1750"/>
      <c r="Q38" s="1839">
        <v>12</v>
      </c>
      <c r="R38" s="1750" t="s">
        <v>87</v>
      </c>
      <c r="S38" s="1821">
        <v>250000</v>
      </c>
      <c r="T38" s="1750" t="s">
        <v>84</v>
      </c>
      <c r="U38" s="1799">
        <f t="shared" si="0"/>
        <v>3000000</v>
      </c>
    </row>
    <row r="39" spans="1:21" ht="18" customHeight="1">
      <c r="A39" s="685"/>
      <c r="B39" s="1199"/>
      <c r="C39" s="1199"/>
      <c r="D39" s="1199"/>
      <c r="E39" s="1197"/>
      <c r="F39" s="629"/>
      <c r="G39" s="695"/>
      <c r="H39" s="695"/>
      <c r="I39" s="1763"/>
      <c r="J39" s="1763"/>
      <c r="K39" s="695"/>
      <c r="L39" s="495"/>
      <c r="M39" s="678"/>
      <c r="N39" s="1745" t="s">
        <v>271</v>
      </c>
      <c r="O39" s="1746"/>
      <c r="P39" s="1832"/>
      <c r="Q39" s="1840">
        <v>12</v>
      </c>
      <c r="R39" s="1832" t="s">
        <v>87</v>
      </c>
      <c r="S39" s="1834">
        <v>150000</v>
      </c>
      <c r="T39" s="1832" t="s">
        <v>84</v>
      </c>
      <c r="U39" s="1835">
        <f t="shared" si="0"/>
        <v>1800000</v>
      </c>
    </row>
    <row r="40" spans="1:21" ht="18" customHeight="1">
      <c r="A40" s="685"/>
      <c r="B40" s="1199"/>
      <c r="C40" s="1199"/>
      <c r="D40" s="1199"/>
      <c r="E40" s="404" t="s">
        <v>699</v>
      </c>
      <c r="F40" s="1201" t="s">
        <v>700</v>
      </c>
      <c r="G40" s="693">
        <v>0</v>
      </c>
      <c r="H40" s="693">
        <v>0</v>
      </c>
      <c r="I40" s="1828">
        <v>54000</v>
      </c>
      <c r="J40" s="1828">
        <v>54000</v>
      </c>
      <c r="K40" s="693">
        <f>U40</f>
        <v>54000</v>
      </c>
      <c r="L40" s="1655">
        <f>K40-J40</f>
        <v>0</v>
      </c>
      <c r="M40" s="679" t="e">
        <f>L40/H40</f>
        <v>#DIV/0!</v>
      </c>
      <c r="N40" s="1777" t="s">
        <v>1242</v>
      </c>
      <c r="O40" s="1748"/>
      <c r="P40" s="1842"/>
      <c r="Q40" s="1820">
        <v>3</v>
      </c>
      <c r="R40" s="1750" t="s">
        <v>24</v>
      </c>
      <c r="S40" s="1821">
        <v>18000</v>
      </c>
      <c r="T40" s="1750" t="s">
        <v>49</v>
      </c>
      <c r="U40" s="1799">
        <f>S40*Q40</f>
        <v>54000</v>
      </c>
    </row>
    <row r="41" spans="1:21" ht="18" customHeight="1">
      <c r="A41" s="685"/>
      <c r="B41" s="1199"/>
      <c r="C41" s="1199"/>
      <c r="D41" s="1199"/>
      <c r="E41" s="404" t="s">
        <v>701</v>
      </c>
      <c r="F41" s="1201" t="s">
        <v>702</v>
      </c>
      <c r="G41" s="693">
        <v>0</v>
      </c>
      <c r="H41" s="693">
        <v>0</v>
      </c>
      <c r="I41" s="1828">
        <v>0</v>
      </c>
      <c r="J41" s="1828">
        <v>0</v>
      </c>
      <c r="K41" s="693">
        <f>U41/1000</f>
        <v>0</v>
      </c>
      <c r="L41" s="1655">
        <f>K41-J41</f>
        <v>0</v>
      </c>
      <c r="M41" s="679" t="e">
        <f>L41/H41</f>
        <v>#DIV/0!</v>
      </c>
      <c r="N41" s="1777"/>
      <c r="O41" s="1748"/>
      <c r="P41" s="1842"/>
      <c r="Q41" s="1843"/>
      <c r="R41" s="1842"/>
      <c r="S41" s="1800"/>
      <c r="T41" s="1842"/>
      <c r="U41" s="1844">
        <f>S41*Q41</f>
        <v>0</v>
      </c>
    </row>
    <row r="42" spans="1:21" ht="18" customHeight="1">
      <c r="A42" s="699"/>
      <c r="B42" s="637"/>
      <c r="C42" s="637"/>
      <c r="D42" s="637"/>
      <c r="E42" s="1204" t="s">
        <v>703</v>
      </c>
      <c r="F42" s="1202" t="s">
        <v>625</v>
      </c>
      <c r="G42" s="700">
        <v>0</v>
      </c>
      <c r="H42" s="700">
        <v>0</v>
      </c>
      <c r="I42" s="1845">
        <v>0</v>
      </c>
      <c r="J42" s="1845">
        <v>0</v>
      </c>
      <c r="K42" s="700">
        <f>U42/1000</f>
        <v>0</v>
      </c>
      <c r="L42" s="502">
        <f>K42-J42</f>
        <v>0</v>
      </c>
      <c r="M42" s="701" t="e">
        <f>L42/H42</f>
        <v>#DIV/0!</v>
      </c>
      <c r="N42" s="1733"/>
      <c r="O42" s="1846"/>
      <c r="P42" s="1847"/>
      <c r="Q42" s="1848"/>
      <c r="R42" s="1847"/>
      <c r="S42" s="1849"/>
      <c r="T42" s="1847"/>
      <c r="U42" s="1850">
        <v>0</v>
      </c>
    </row>
    <row r="43" spans="1:21" ht="30.75" customHeight="1">
      <c r="A43" s="703" t="s">
        <v>147</v>
      </c>
      <c r="B43" s="704" t="s">
        <v>704</v>
      </c>
      <c r="C43" s="705">
        <v>21</v>
      </c>
      <c r="D43" s="705" t="s">
        <v>109</v>
      </c>
      <c r="E43" s="705"/>
      <c r="F43" s="706" t="s">
        <v>148</v>
      </c>
      <c r="G43" s="707">
        <f>SUM(G44:G48)</f>
        <v>8188000</v>
      </c>
      <c r="H43" s="707">
        <f>SUM(H44:H48)</f>
        <v>7000000</v>
      </c>
      <c r="I43" s="1851">
        <v>7000000</v>
      </c>
      <c r="J43" s="1851">
        <v>7000000</v>
      </c>
      <c r="K43" s="707">
        <f>SUM(K44:K48)</f>
        <v>7000000</v>
      </c>
      <c r="L43" s="1654">
        <f>K43-J43</f>
        <v>0</v>
      </c>
      <c r="M43" s="708">
        <f>L43/H43</f>
        <v>0</v>
      </c>
      <c r="N43" s="709"/>
      <c r="O43" s="1753"/>
      <c r="P43" s="1852"/>
      <c r="Q43" s="1753"/>
      <c r="R43" s="1852"/>
      <c r="S43" s="1853"/>
      <c r="T43" s="1852"/>
      <c r="U43" s="711"/>
    </row>
    <row r="44" spans="1:21" ht="18" customHeight="1">
      <c r="A44" s="712"/>
      <c r="B44" s="713"/>
      <c r="C44" s="714"/>
      <c r="D44" s="715"/>
      <c r="E44" s="716">
        <v>211</v>
      </c>
      <c r="F44" s="717" t="s">
        <v>109</v>
      </c>
      <c r="G44" s="718">
        <v>6188000</v>
      </c>
      <c r="H44" s="718">
        <v>5000000</v>
      </c>
      <c r="I44" s="1854">
        <v>5000000</v>
      </c>
      <c r="J44" s="1854">
        <v>5000000</v>
      </c>
      <c r="K44" s="718">
        <f>SUM(U44:U45)</f>
        <v>5000000</v>
      </c>
      <c r="L44" s="1741">
        <f>K44-J44</f>
        <v>0</v>
      </c>
      <c r="M44" s="720">
        <f>L44/H44</f>
        <v>0</v>
      </c>
      <c r="N44" s="1742"/>
      <c r="O44" s="1743"/>
      <c r="P44" s="1749"/>
      <c r="Q44" s="1855"/>
      <c r="R44" s="1749"/>
      <c r="S44" s="1838"/>
      <c r="T44" s="1749"/>
      <c r="U44" s="1797"/>
    </row>
    <row r="45" spans="1:21" ht="18" customHeight="1">
      <c r="A45" s="712"/>
      <c r="B45" s="713"/>
      <c r="C45" s="714"/>
      <c r="D45" s="715"/>
      <c r="E45" s="763"/>
      <c r="F45" s="767"/>
      <c r="G45" s="765"/>
      <c r="H45" s="765"/>
      <c r="I45" s="1856"/>
      <c r="J45" s="1856"/>
      <c r="K45" s="765"/>
      <c r="L45" s="1653"/>
      <c r="M45" s="766"/>
      <c r="N45" s="1745" t="s">
        <v>1003</v>
      </c>
      <c r="O45" s="1746"/>
      <c r="P45" s="1832"/>
      <c r="Q45" s="1833">
        <v>1</v>
      </c>
      <c r="R45" s="1832" t="s">
        <v>87</v>
      </c>
      <c r="S45" s="1834">
        <v>5000000</v>
      </c>
      <c r="T45" s="1832" t="s">
        <v>84</v>
      </c>
      <c r="U45" s="1799">
        <f>Q45*S45</f>
        <v>5000000</v>
      </c>
    </row>
    <row r="46" spans="1:21" ht="18" customHeight="1">
      <c r="A46" s="712"/>
      <c r="B46" s="715"/>
      <c r="C46" s="715"/>
      <c r="D46" s="715"/>
      <c r="E46" s="716">
        <v>212</v>
      </c>
      <c r="F46" s="721" t="s">
        <v>110</v>
      </c>
      <c r="G46" s="718">
        <v>2000000</v>
      </c>
      <c r="H46" s="718">
        <v>2000000</v>
      </c>
      <c r="I46" s="1854">
        <v>2000000</v>
      </c>
      <c r="J46" s="1854">
        <v>2000000</v>
      </c>
      <c r="K46" s="718">
        <f>SUM(U46:U47)</f>
        <v>2000000</v>
      </c>
      <c r="L46" s="1741">
        <f>K46-J46</f>
        <v>0</v>
      </c>
      <c r="M46" s="720">
        <f>L46/H46</f>
        <v>0</v>
      </c>
      <c r="N46" s="1742" t="s">
        <v>705</v>
      </c>
      <c r="O46" s="1743"/>
      <c r="P46" s="1749"/>
      <c r="Q46" s="1855">
        <v>1</v>
      </c>
      <c r="R46" s="1749" t="s">
        <v>87</v>
      </c>
      <c r="S46" s="1838">
        <v>1000000</v>
      </c>
      <c r="T46" s="1749" t="s">
        <v>84</v>
      </c>
      <c r="U46" s="1797">
        <f>S46*Q46</f>
        <v>1000000</v>
      </c>
    </row>
    <row r="47" spans="1:21" ht="18" customHeight="1">
      <c r="A47" s="712"/>
      <c r="B47" s="715"/>
      <c r="C47" s="715"/>
      <c r="D47" s="715"/>
      <c r="E47" s="763"/>
      <c r="F47" s="764"/>
      <c r="G47" s="765"/>
      <c r="H47" s="765"/>
      <c r="I47" s="1856"/>
      <c r="J47" s="1856"/>
      <c r="K47" s="765"/>
      <c r="L47" s="1653"/>
      <c r="M47" s="766"/>
      <c r="N47" s="1745" t="s">
        <v>706</v>
      </c>
      <c r="O47" s="1746"/>
      <c r="P47" s="1832"/>
      <c r="Q47" s="1833">
        <v>2</v>
      </c>
      <c r="R47" s="1832" t="s">
        <v>87</v>
      </c>
      <c r="S47" s="1834">
        <v>500000</v>
      </c>
      <c r="T47" s="1832" t="s">
        <v>84</v>
      </c>
      <c r="U47" s="1835">
        <f>S47*Q47</f>
        <v>1000000</v>
      </c>
    </row>
    <row r="48" spans="1:21" ht="18" customHeight="1">
      <c r="A48" s="722"/>
      <c r="B48" s="723"/>
      <c r="C48" s="723"/>
      <c r="D48" s="723"/>
      <c r="E48" s="724">
        <v>213</v>
      </c>
      <c r="F48" s="724" t="s">
        <v>111</v>
      </c>
      <c r="G48" s="725">
        <v>0</v>
      </c>
      <c r="H48" s="725">
        <v>0</v>
      </c>
      <c r="I48" s="1857">
        <v>0</v>
      </c>
      <c r="J48" s="1857">
        <v>0</v>
      </c>
      <c r="K48" s="725">
        <f>U48/1000</f>
        <v>0</v>
      </c>
      <c r="L48" s="1751">
        <f>K48-J48</f>
        <v>0</v>
      </c>
      <c r="M48" s="727" t="e">
        <f>L48/H48</f>
        <v>#DIV/0!</v>
      </c>
      <c r="N48" s="1733" t="s">
        <v>707</v>
      </c>
      <c r="O48" s="1846"/>
      <c r="P48" s="1847"/>
      <c r="Q48" s="1858">
        <v>1</v>
      </c>
      <c r="R48" s="1847" t="s">
        <v>87</v>
      </c>
      <c r="S48" s="1849">
        <v>0</v>
      </c>
      <c r="T48" s="1847" t="s">
        <v>84</v>
      </c>
      <c r="U48" s="1850">
        <f>S48*Q48</f>
        <v>0</v>
      </c>
    </row>
    <row r="49" spans="1:21" ht="18" customHeight="1">
      <c r="A49" s="728" t="s">
        <v>153</v>
      </c>
      <c r="B49" s="729" t="s">
        <v>134</v>
      </c>
      <c r="C49" s="730"/>
      <c r="D49" s="731"/>
      <c r="E49" s="730"/>
      <c r="F49" s="732" t="s">
        <v>148</v>
      </c>
      <c r="G49" s="733">
        <f>G50</f>
        <v>5100000</v>
      </c>
      <c r="H49" s="733">
        <v>3350</v>
      </c>
      <c r="I49" s="1859">
        <v>4581000</v>
      </c>
      <c r="J49" s="1859">
        <v>4581000</v>
      </c>
      <c r="K49" s="733">
        <f>K50</f>
        <v>4581000</v>
      </c>
      <c r="L49" s="1652">
        <f>K49-J49</f>
        <v>0</v>
      </c>
      <c r="M49" s="734">
        <f>L49/H49</f>
        <v>0</v>
      </c>
      <c r="N49" s="1860"/>
      <c r="O49" s="1861"/>
      <c r="P49" s="1862"/>
      <c r="Q49" s="1863"/>
      <c r="R49" s="1864"/>
      <c r="S49" s="1865"/>
      <c r="T49" s="1864"/>
      <c r="U49" s="1866"/>
    </row>
    <row r="50" spans="1:21" ht="33" customHeight="1">
      <c r="A50" s="735"/>
      <c r="B50" s="736"/>
      <c r="C50" s="737" t="s">
        <v>708</v>
      </c>
      <c r="D50" s="761" t="s">
        <v>709</v>
      </c>
      <c r="E50" s="737" t="s">
        <v>710</v>
      </c>
      <c r="F50" s="738" t="s">
        <v>711</v>
      </c>
      <c r="G50" s="739">
        <v>5100000</v>
      </c>
      <c r="H50" s="739">
        <v>3350000</v>
      </c>
      <c r="I50" s="1867">
        <v>4581000</v>
      </c>
      <c r="J50" s="1867">
        <v>4581000</v>
      </c>
      <c r="K50" s="739">
        <f>SUM(U50:U55)</f>
        <v>4581000</v>
      </c>
      <c r="L50" s="1651">
        <f>K50-J50</f>
        <v>0</v>
      </c>
      <c r="M50" s="740">
        <f>L50/H50</f>
        <v>0</v>
      </c>
      <c r="N50" s="1868" t="s">
        <v>1004</v>
      </c>
      <c r="O50" s="1868"/>
      <c r="P50" s="1869"/>
      <c r="Q50" s="1870"/>
      <c r="R50" s="1841"/>
      <c r="S50" s="1870"/>
      <c r="T50" s="1841"/>
      <c r="U50" s="1871"/>
    </row>
    <row r="51" spans="1:21" ht="18" customHeight="1">
      <c r="A51" s="735"/>
      <c r="B51" s="736"/>
      <c r="C51" s="741"/>
      <c r="D51" s="741"/>
      <c r="E51" s="741"/>
      <c r="F51" s="742" t="s">
        <v>712</v>
      </c>
      <c r="G51" s="743"/>
      <c r="H51" s="743"/>
      <c r="I51" s="1872"/>
      <c r="J51" s="1872"/>
      <c r="K51" s="743"/>
      <c r="L51" s="1650"/>
      <c r="M51" s="744"/>
      <c r="N51" s="1870" t="s">
        <v>1005</v>
      </c>
      <c r="O51" s="1870"/>
      <c r="P51" s="1841"/>
      <c r="Q51" s="1873">
        <v>3</v>
      </c>
      <c r="R51" s="1841" t="s">
        <v>87</v>
      </c>
      <c r="S51" s="1874">
        <v>177000</v>
      </c>
      <c r="T51" s="1841" t="s">
        <v>84</v>
      </c>
      <c r="U51" s="1875">
        <f>PRODUCT(S51,Q51)</f>
        <v>531000</v>
      </c>
    </row>
    <row r="52" spans="1:21" ht="18" customHeight="1">
      <c r="A52" s="735"/>
      <c r="B52" s="736"/>
      <c r="C52" s="741"/>
      <c r="D52" s="741"/>
      <c r="E52" s="741"/>
      <c r="F52" s="742"/>
      <c r="G52" s="743"/>
      <c r="H52" s="743"/>
      <c r="I52" s="1872"/>
      <c r="J52" s="1872"/>
      <c r="K52" s="743"/>
      <c r="L52" s="1650"/>
      <c r="M52" s="744"/>
      <c r="N52" s="1870" t="s">
        <v>1006</v>
      </c>
      <c r="O52" s="1870"/>
      <c r="P52" s="1841"/>
      <c r="Q52" s="1873">
        <v>1</v>
      </c>
      <c r="R52" s="1841" t="s">
        <v>87</v>
      </c>
      <c r="S52" s="1874">
        <v>3000000</v>
      </c>
      <c r="T52" s="1841" t="s">
        <v>84</v>
      </c>
      <c r="U52" s="1875">
        <f>PRODUCT(S52,Q52)</f>
        <v>3000000</v>
      </c>
    </row>
    <row r="53" spans="1:21" ht="18" customHeight="1">
      <c r="A53" s="745"/>
      <c r="B53" s="1199"/>
      <c r="C53" s="1199"/>
      <c r="D53" s="1199"/>
      <c r="E53" s="1199"/>
      <c r="F53" s="742"/>
      <c r="G53" s="1199"/>
      <c r="H53" s="1275"/>
      <c r="I53" s="1730"/>
      <c r="J53" s="1907"/>
      <c r="K53" s="1199"/>
      <c r="L53" s="495"/>
      <c r="M53" s="1199"/>
      <c r="N53" s="1868" t="s">
        <v>1007</v>
      </c>
      <c r="O53" s="1868"/>
      <c r="P53" s="1869"/>
      <c r="Q53" s="1873"/>
      <c r="R53" s="1841"/>
      <c r="S53" s="1874"/>
      <c r="T53" s="1841"/>
      <c r="U53" s="1875"/>
    </row>
    <row r="54" spans="1:21" s="1187" customFormat="1" ht="18" customHeight="1">
      <c r="A54" s="735"/>
      <c r="B54" s="736"/>
      <c r="C54" s="741"/>
      <c r="D54" s="741"/>
      <c r="E54" s="741"/>
      <c r="F54" s="742"/>
      <c r="G54" s="743"/>
      <c r="H54" s="743"/>
      <c r="I54" s="1872"/>
      <c r="J54" s="1872"/>
      <c r="K54" s="743"/>
      <c r="L54" s="1650"/>
      <c r="M54" s="744"/>
      <c r="N54" s="1870" t="s">
        <v>1008</v>
      </c>
      <c r="O54" s="1870"/>
      <c r="P54" s="1841"/>
      <c r="Q54" s="1873">
        <v>2</v>
      </c>
      <c r="R54" s="1841" t="s">
        <v>87</v>
      </c>
      <c r="S54" s="1874">
        <v>500000</v>
      </c>
      <c r="T54" s="1841" t="s">
        <v>84</v>
      </c>
      <c r="U54" s="1875">
        <f>PRODUCT(S54,Q54)</f>
        <v>1000000</v>
      </c>
    </row>
    <row r="55" spans="1:21" ht="18" customHeight="1">
      <c r="A55" s="735"/>
      <c r="B55" s="736"/>
      <c r="C55" s="741"/>
      <c r="D55" s="741"/>
      <c r="E55" s="741"/>
      <c r="F55" s="742"/>
      <c r="G55" s="743"/>
      <c r="H55" s="743"/>
      <c r="I55" s="1872"/>
      <c r="J55" s="1872"/>
      <c r="K55" s="743"/>
      <c r="L55" s="1650"/>
      <c r="M55" s="744"/>
      <c r="N55" s="1870" t="s">
        <v>1009</v>
      </c>
      <c r="O55" s="1870"/>
      <c r="P55" s="1841"/>
      <c r="Q55" s="1873">
        <v>1</v>
      </c>
      <c r="R55" s="1841" t="s">
        <v>87</v>
      </c>
      <c r="S55" s="1874">
        <v>50000</v>
      </c>
      <c r="T55" s="1841" t="s">
        <v>84</v>
      </c>
      <c r="U55" s="1875">
        <f>PRODUCT(S55,Q55)</f>
        <v>50000</v>
      </c>
    </row>
    <row r="56" spans="1:21" ht="30" customHeight="1">
      <c r="A56" s="746" t="s">
        <v>713</v>
      </c>
      <c r="B56" s="759" t="s">
        <v>714</v>
      </c>
      <c r="C56" s="730" t="s">
        <v>715</v>
      </c>
      <c r="D56" s="760" t="s">
        <v>714</v>
      </c>
      <c r="E56" s="730" t="s">
        <v>716</v>
      </c>
      <c r="F56" s="747" t="s">
        <v>717</v>
      </c>
      <c r="G56" s="733">
        <v>0</v>
      </c>
      <c r="H56" s="733">
        <v>0</v>
      </c>
      <c r="I56" s="1859">
        <v>0</v>
      </c>
      <c r="J56" s="1859">
        <v>0</v>
      </c>
      <c r="K56" s="733">
        <f>U56</f>
        <v>0</v>
      </c>
      <c r="L56" s="1649">
        <f>K56-J56</f>
        <v>0</v>
      </c>
      <c r="M56" s="748" t="e">
        <f>L56/H56</f>
        <v>#DIV/0!</v>
      </c>
      <c r="N56" s="1876"/>
      <c r="O56" s="1877"/>
      <c r="P56" s="1878"/>
      <c r="Q56" s="1879">
        <v>1</v>
      </c>
      <c r="R56" s="1880" t="s">
        <v>87</v>
      </c>
      <c r="S56" s="1881">
        <v>0</v>
      </c>
      <c r="T56" s="1882" t="s">
        <v>84</v>
      </c>
      <c r="U56" s="1883">
        <f>S56*Q56</f>
        <v>0</v>
      </c>
    </row>
    <row r="57" spans="1:21" ht="18" customHeight="1">
      <c r="A57" s="749" t="s">
        <v>718</v>
      </c>
      <c r="B57" s="750" t="s">
        <v>113</v>
      </c>
      <c r="C57" s="751" t="s">
        <v>719</v>
      </c>
      <c r="D57" s="751" t="s">
        <v>113</v>
      </c>
      <c r="E57" s="751" t="s">
        <v>720</v>
      </c>
      <c r="F57" s="752" t="s">
        <v>113</v>
      </c>
      <c r="G57" s="753">
        <v>2000000</v>
      </c>
      <c r="H57" s="753">
        <v>2000000</v>
      </c>
      <c r="I57" s="1884">
        <v>641148</v>
      </c>
      <c r="J57" s="1884">
        <v>641148</v>
      </c>
      <c r="K57" s="753">
        <f>U57</f>
        <v>641148</v>
      </c>
      <c r="L57" s="1648">
        <f>K57-J57</f>
        <v>0</v>
      </c>
      <c r="M57" s="754">
        <f>L57/H57</f>
        <v>0</v>
      </c>
      <c r="N57" s="1899" t="s">
        <v>113</v>
      </c>
      <c r="O57" s="1900"/>
      <c r="P57" s="1901"/>
      <c r="Q57" s="1901"/>
      <c r="R57" s="1901"/>
      <c r="S57" s="1900"/>
      <c r="T57" s="1901"/>
      <c r="U57" s="1902">
        <v>641148</v>
      </c>
    </row>
    <row r="58" spans="1:21" ht="14.1" customHeight="1"/>
    <row r="59" spans="1:21" ht="14.1" customHeight="1"/>
    <row r="60" spans="1:21" ht="14.1" customHeight="1"/>
    <row r="61" spans="1:21" ht="14.1" customHeight="1"/>
    <row r="62" spans="1:21" ht="14.1" customHeight="1"/>
    <row r="63" spans="1:21" ht="14.1" customHeight="1"/>
    <row r="64" spans="1:21" ht="14.1" customHeight="1">
      <c r="A64" s="1175"/>
      <c r="B64" s="1175"/>
      <c r="C64" s="1175"/>
      <c r="D64" s="1175"/>
      <c r="E64" s="1175"/>
      <c r="Q64" s="1175"/>
      <c r="U64" s="1175"/>
    </row>
    <row r="65" spans="1:21" ht="14.1" customHeight="1">
      <c r="A65" s="1175"/>
      <c r="B65" s="1175"/>
      <c r="C65" s="1175"/>
      <c r="D65" s="1175"/>
      <c r="E65" s="1175"/>
      <c r="Q65" s="1175"/>
      <c r="U65" s="1175"/>
    </row>
    <row r="66" spans="1:21" ht="14.1" customHeight="1">
      <c r="A66" s="1175"/>
      <c r="B66" s="1175"/>
      <c r="C66" s="1175"/>
      <c r="D66" s="1175"/>
      <c r="E66" s="1175"/>
      <c r="Q66" s="1175"/>
      <c r="U66" s="1175"/>
    </row>
    <row r="67" spans="1:21" ht="14.1" customHeight="1">
      <c r="A67" s="1175"/>
      <c r="B67" s="1175"/>
      <c r="C67" s="1175"/>
      <c r="D67" s="1175"/>
      <c r="E67" s="1175"/>
      <c r="Q67" s="1175"/>
      <c r="U67" s="1175"/>
    </row>
    <row r="68" spans="1:21" ht="14.1" customHeight="1">
      <c r="A68" s="1175"/>
      <c r="B68" s="1175"/>
      <c r="C68" s="1175"/>
      <c r="D68" s="1175"/>
      <c r="E68" s="1175"/>
      <c r="Q68" s="1175"/>
      <c r="U68" s="1175"/>
    </row>
    <row r="69" spans="1:21" ht="14.1" customHeight="1">
      <c r="A69" s="1175"/>
      <c r="B69" s="1175"/>
      <c r="C69" s="1175"/>
      <c r="D69" s="1175"/>
      <c r="E69" s="1175"/>
      <c r="Q69" s="1175"/>
      <c r="U69" s="1175"/>
    </row>
    <row r="70" spans="1:21" ht="14.1" customHeight="1">
      <c r="A70" s="1175"/>
      <c r="B70" s="1175"/>
      <c r="C70" s="1175"/>
      <c r="D70" s="1175"/>
      <c r="E70" s="1175"/>
      <c r="Q70" s="1175"/>
      <c r="U70" s="1175"/>
    </row>
    <row r="71" spans="1:21" ht="14.1" customHeight="1">
      <c r="A71" s="1175"/>
      <c r="B71" s="1175"/>
      <c r="C71" s="1175"/>
      <c r="D71" s="1175"/>
      <c r="E71" s="1175"/>
      <c r="Q71" s="1175"/>
      <c r="U71" s="1175"/>
    </row>
    <row r="72" spans="1:21" ht="14.1" customHeight="1">
      <c r="A72" s="1175"/>
      <c r="B72" s="1175"/>
      <c r="C72" s="1175"/>
      <c r="D72" s="1175"/>
      <c r="E72" s="1175"/>
      <c r="Q72" s="1175"/>
      <c r="U72" s="1175"/>
    </row>
    <row r="73" spans="1:21" ht="14.1" customHeight="1">
      <c r="A73" s="1175"/>
      <c r="B73" s="1175"/>
      <c r="C73" s="1175"/>
      <c r="D73" s="1175"/>
      <c r="E73" s="1175"/>
      <c r="Q73" s="1175"/>
      <c r="U73" s="1175"/>
    </row>
    <row r="74" spans="1:21" ht="14.1" customHeight="1">
      <c r="A74" s="1175"/>
      <c r="B74" s="1175"/>
      <c r="C74" s="1175"/>
      <c r="D74" s="1175"/>
      <c r="E74" s="1175"/>
      <c r="Q74" s="1175"/>
      <c r="U74" s="1175"/>
    </row>
    <row r="75" spans="1:21" ht="14.1" customHeight="1">
      <c r="A75" s="1175"/>
      <c r="B75" s="1175"/>
      <c r="C75" s="1175"/>
      <c r="D75" s="1175"/>
      <c r="E75" s="1175"/>
      <c r="Q75" s="1175"/>
      <c r="U75" s="1175"/>
    </row>
    <row r="76" spans="1:21" ht="14.1" customHeight="1">
      <c r="A76" s="1175"/>
      <c r="B76" s="1175"/>
      <c r="C76" s="1175"/>
      <c r="D76" s="1175"/>
      <c r="E76" s="1175"/>
      <c r="Q76" s="1175"/>
      <c r="U76" s="1175"/>
    </row>
    <row r="77" spans="1:21" ht="14.1" customHeight="1">
      <c r="A77" s="1175"/>
      <c r="B77" s="1175"/>
      <c r="C77" s="1175"/>
      <c r="D77" s="1175"/>
      <c r="E77" s="1175"/>
      <c r="Q77" s="1175"/>
      <c r="U77" s="1175"/>
    </row>
    <row r="78" spans="1:21" ht="14.1" customHeight="1">
      <c r="A78" s="1175"/>
      <c r="B78" s="1175"/>
      <c r="C78" s="1175"/>
      <c r="D78" s="1175"/>
      <c r="E78" s="1175"/>
      <c r="Q78" s="1175"/>
      <c r="U78" s="1175"/>
    </row>
    <row r="79" spans="1:21" ht="14.1" customHeight="1">
      <c r="A79" s="1175"/>
      <c r="B79" s="1175"/>
      <c r="C79" s="1175"/>
      <c r="D79" s="1175"/>
      <c r="E79" s="1175"/>
      <c r="Q79" s="1175"/>
      <c r="U79" s="1175"/>
    </row>
    <row r="80" spans="1:21" ht="14.1" customHeight="1">
      <c r="A80" s="1175"/>
      <c r="B80" s="1175"/>
      <c r="C80" s="1175"/>
      <c r="D80" s="1175"/>
      <c r="E80" s="1175"/>
      <c r="Q80" s="1175"/>
      <c r="U80" s="1175"/>
    </row>
    <row r="81" spans="1:21" ht="14.1" customHeight="1">
      <c r="A81" s="1175"/>
      <c r="B81" s="1175"/>
      <c r="C81" s="1175"/>
      <c r="D81" s="1175"/>
      <c r="E81" s="1175"/>
      <c r="Q81" s="1175"/>
      <c r="U81" s="1175"/>
    </row>
    <row r="82" spans="1:21" ht="14.1" customHeight="1">
      <c r="A82" s="1175"/>
      <c r="B82" s="1175"/>
      <c r="C82" s="1175"/>
      <c r="D82" s="1175"/>
      <c r="E82" s="1175"/>
      <c r="Q82" s="1175"/>
      <c r="U82" s="1175"/>
    </row>
    <row r="83" spans="1:21" ht="14.1" customHeight="1">
      <c r="A83" s="1175"/>
      <c r="B83" s="1175"/>
      <c r="C83" s="1175"/>
      <c r="D83" s="1175"/>
      <c r="E83" s="1175"/>
      <c r="Q83" s="1175"/>
      <c r="U83" s="1175"/>
    </row>
    <row r="84" spans="1:21" ht="14.1" customHeight="1">
      <c r="A84" s="1175"/>
      <c r="B84" s="1175"/>
      <c r="C84" s="1175"/>
      <c r="D84" s="1175"/>
      <c r="E84" s="1175"/>
      <c r="Q84" s="1175"/>
      <c r="U84" s="1175"/>
    </row>
    <row r="85" spans="1:21" ht="14.1" customHeight="1">
      <c r="A85" s="1175"/>
      <c r="B85" s="1175"/>
      <c r="C85" s="1175"/>
      <c r="D85" s="1175"/>
      <c r="E85" s="1175"/>
      <c r="Q85" s="1175"/>
      <c r="U85" s="1175"/>
    </row>
    <row r="86" spans="1:21" ht="14.1" customHeight="1">
      <c r="A86" s="1175"/>
      <c r="B86" s="1175"/>
      <c r="C86" s="1175"/>
      <c r="D86" s="1175"/>
      <c r="E86" s="1175"/>
      <c r="Q86" s="1175"/>
      <c r="U86" s="1175"/>
    </row>
    <row r="87" spans="1:21" ht="14.1" customHeight="1">
      <c r="A87" s="1175"/>
      <c r="B87" s="1175"/>
      <c r="C87" s="1175"/>
      <c r="D87" s="1175"/>
      <c r="E87" s="1175"/>
      <c r="Q87" s="1175"/>
      <c r="U87" s="1175"/>
    </row>
    <row r="88" spans="1:21" ht="14.1" customHeight="1">
      <c r="A88" s="1175"/>
      <c r="B88" s="1175"/>
      <c r="C88" s="1175"/>
      <c r="D88" s="1175"/>
      <c r="E88" s="1175"/>
      <c r="Q88" s="1175"/>
      <c r="U88" s="1175"/>
    </row>
    <row r="89" spans="1:21" ht="14.1" customHeight="1">
      <c r="A89" s="1175"/>
      <c r="B89" s="1175"/>
      <c r="C89" s="1175"/>
      <c r="D89" s="1175"/>
      <c r="E89" s="1175"/>
      <c r="Q89" s="1175"/>
      <c r="U89" s="1175"/>
    </row>
    <row r="90" spans="1:21" ht="14.1" customHeight="1">
      <c r="A90" s="1175"/>
      <c r="B90" s="1175"/>
      <c r="C90" s="1175"/>
      <c r="D90" s="1175"/>
      <c r="E90" s="1175"/>
      <c r="Q90" s="1175"/>
      <c r="U90" s="1175"/>
    </row>
    <row r="91" spans="1:21" ht="14.1" customHeight="1">
      <c r="A91" s="1175"/>
      <c r="B91" s="1175"/>
      <c r="C91" s="1175"/>
      <c r="D91" s="1175"/>
      <c r="E91" s="1175"/>
      <c r="Q91" s="1175"/>
      <c r="U91" s="1175"/>
    </row>
    <row r="92" spans="1:21" ht="14.1" customHeight="1">
      <c r="A92" s="1175"/>
      <c r="B92" s="1175"/>
      <c r="C92" s="1175"/>
      <c r="D92" s="1175"/>
      <c r="E92" s="1175"/>
      <c r="Q92" s="1175"/>
      <c r="U92" s="1175"/>
    </row>
    <row r="93" spans="1:21" ht="14.1" customHeight="1">
      <c r="A93" s="1175"/>
      <c r="B93" s="1175"/>
      <c r="C93" s="1175"/>
      <c r="D93" s="1175"/>
      <c r="E93" s="1175"/>
      <c r="Q93" s="1175"/>
      <c r="U93" s="1175"/>
    </row>
    <row r="94" spans="1:21" ht="14.1" customHeight="1">
      <c r="A94" s="1175"/>
      <c r="B94" s="1175"/>
      <c r="C94" s="1175"/>
      <c r="D94" s="1175"/>
      <c r="E94" s="1175"/>
      <c r="Q94" s="1175"/>
      <c r="U94" s="1175"/>
    </row>
    <row r="95" spans="1:21" ht="14.1" customHeight="1">
      <c r="A95" s="1175"/>
      <c r="B95" s="1175"/>
      <c r="C95" s="1175"/>
      <c r="D95" s="1175"/>
      <c r="E95" s="1175"/>
      <c r="Q95" s="1175"/>
      <c r="U95" s="1175"/>
    </row>
    <row r="96" spans="1:21" ht="14.1" customHeight="1">
      <c r="A96" s="1175"/>
      <c r="B96" s="1175"/>
      <c r="C96" s="1175"/>
      <c r="D96" s="1175"/>
      <c r="E96" s="1175"/>
      <c r="Q96" s="1175"/>
      <c r="U96" s="1175"/>
    </row>
    <row r="97" spans="1:21" ht="14.1" customHeight="1">
      <c r="A97" s="1175"/>
      <c r="B97" s="1175"/>
      <c r="C97" s="1175"/>
      <c r="D97" s="1175"/>
      <c r="E97" s="1175"/>
      <c r="Q97" s="1175"/>
      <c r="U97" s="1175"/>
    </row>
    <row r="98" spans="1:21" ht="14.1" customHeight="1">
      <c r="A98" s="1175"/>
      <c r="B98" s="1175"/>
      <c r="C98" s="1175"/>
      <c r="D98" s="1175"/>
      <c r="E98" s="1175"/>
      <c r="Q98" s="1175"/>
      <c r="U98" s="1175"/>
    </row>
    <row r="99" spans="1:21" ht="14.1" customHeight="1">
      <c r="A99" s="1175"/>
      <c r="B99" s="1175"/>
      <c r="C99" s="1175"/>
      <c r="D99" s="1175"/>
      <c r="E99" s="1175"/>
      <c r="Q99" s="1175"/>
      <c r="U99" s="1175"/>
    </row>
    <row r="100" spans="1:21" ht="14.1" customHeight="1">
      <c r="A100" s="1175"/>
      <c r="B100" s="1175"/>
      <c r="C100" s="1175"/>
      <c r="D100" s="1175"/>
      <c r="E100" s="1175"/>
      <c r="Q100" s="1175"/>
      <c r="U100" s="1175"/>
    </row>
    <row r="101" spans="1:21" ht="14.1" customHeight="1">
      <c r="A101" s="1175"/>
      <c r="B101" s="1175"/>
      <c r="C101" s="1175"/>
      <c r="D101" s="1175"/>
      <c r="E101" s="1175"/>
      <c r="Q101" s="1175"/>
      <c r="U101" s="1175"/>
    </row>
    <row r="102" spans="1:21" ht="14.1" customHeight="1">
      <c r="A102" s="1175"/>
      <c r="B102" s="1175"/>
      <c r="C102" s="1175"/>
      <c r="D102" s="1175"/>
      <c r="E102" s="1175"/>
      <c r="Q102" s="1175"/>
      <c r="U102" s="1175"/>
    </row>
    <row r="103" spans="1:21" ht="14.1" customHeight="1">
      <c r="A103" s="1175"/>
      <c r="B103" s="1175"/>
      <c r="C103" s="1175"/>
      <c r="D103" s="1175"/>
      <c r="E103" s="1175"/>
      <c r="Q103" s="1175"/>
      <c r="U103" s="1175"/>
    </row>
    <row r="104" spans="1:21" ht="14.1" customHeight="1">
      <c r="A104" s="1175"/>
      <c r="B104" s="1175"/>
      <c r="C104" s="1175"/>
      <c r="D104" s="1175"/>
      <c r="E104" s="1175"/>
      <c r="Q104" s="1175"/>
      <c r="U104" s="1175"/>
    </row>
    <row r="105" spans="1:21" ht="14.1" customHeight="1">
      <c r="A105" s="1175"/>
      <c r="B105" s="1175"/>
      <c r="C105" s="1175"/>
      <c r="D105" s="1175"/>
      <c r="E105" s="1175"/>
      <c r="Q105" s="1175"/>
      <c r="U105" s="1175"/>
    </row>
    <row r="106" spans="1:21" ht="14.1" customHeight="1">
      <c r="A106" s="1175"/>
      <c r="B106" s="1175"/>
      <c r="C106" s="1175"/>
      <c r="D106" s="1175"/>
      <c r="E106" s="1175"/>
      <c r="Q106" s="1175"/>
      <c r="U106" s="1175"/>
    </row>
    <row r="107" spans="1:21" ht="14.1" customHeight="1">
      <c r="A107" s="1175"/>
      <c r="B107" s="1175"/>
      <c r="C107" s="1175"/>
      <c r="D107" s="1175"/>
      <c r="E107" s="1175"/>
      <c r="Q107" s="1175"/>
      <c r="U107" s="1175"/>
    </row>
    <row r="108" spans="1:21" ht="14.1" customHeight="1">
      <c r="A108" s="1175"/>
      <c r="B108" s="1175"/>
      <c r="C108" s="1175"/>
      <c r="D108" s="1175"/>
      <c r="E108" s="1175"/>
      <c r="Q108" s="1175"/>
      <c r="U108" s="1175"/>
    </row>
    <row r="109" spans="1:21" ht="14.1" customHeight="1">
      <c r="A109" s="1175"/>
      <c r="B109" s="1175"/>
      <c r="C109" s="1175"/>
      <c r="D109" s="1175"/>
      <c r="E109" s="1175"/>
      <c r="Q109" s="1175"/>
      <c r="U109" s="1175"/>
    </row>
    <row r="110" spans="1:21" ht="14.1" customHeight="1">
      <c r="A110" s="1175"/>
      <c r="B110" s="1175"/>
      <c r="C110" s="1175"/>
      <c r="D110" s="1175"/>
      <c r="E110" s="1175"/>
      <c r="Q110" s="1175"/>
      <c r="U110" s="1175"/>
    </row>
    <row r="111" spans="1:21" ht="14.1" customHeight="1">
      <c r="A111" s="1175"/>
      <c r="B111" s="1175"/>
      <c r="C111" s="1175"/>
      <c r="D111" s="1175"/>
      <c r="E111" s="1175"/>
      <c r="Q111" s="1175"/>
      <c r="U111" s="1175"/>
    </row>
    <row r="112" spans="1:21" ht="14.1" customHeight="1">
      <c r="A112" s="1175"/>
      <c r="B112" s="1175"/>
      <c r="C112" s="1175"/>
      <c r="D112" s="1175"/>
      <c r="E112" s="1175"/>
      <c r="Q112" s="1175"/>
      <c r="U112" s="1175"/>
    </row>
    <row r="113" spans="1:21" ht="14.1" customHeight="1">
      <c r="A113" s="1175"/>
      <c r="B113" s="1175"/>
      <c r="C113" s="1175"/>
      <c r="D113" s="1175"/>
      <c r="E113" s="1175"/>
      <c r="Q113" s="1175"/>
      <c r="U113" s="1175"/>
    </row>
    <row r="114" spans="1:21" ht="14.1" customHeight="1">
      <c r="A114" s="1175"/>
      <c r="B114" s="1175"/>
      <c r="C114" s="1175"/>
      <c r="D114" s="1175"/>
      <c r="E114" s="1175"/>
      <c r="Q114" s="1175"/>
      <c r="U114" s="1175"/>
    </row>
    <row r="115" spans="1:21" ht="14.1" customHeight="1">
      <c r="A115" s="1175"/>
      <c r="B115" s="1175"/>
      <c r="C115" s="1175"/>
      <c r="D115" s="1175"/>
      <c r="E115" s="1175"/>
      <c r="Q115" s="1175"/>
      <c r="U115" s="1175"/>
    </row>
    <row r="116" spans="1:21" ht="14.1" customHeight="1">
      <c r="A116" s="1175"/>
      <c r="B116" s="1175"/>
      <c r="C116" s="1175"/>
      <c r="D116" s="1175"/>
      <c r="E116" s="1175"/>
      <c r="Q116" s="1175"/>
      <c r="U116" s="1175"/>
    </row>
    <row r="117" spans="1:21" ht="14.1" customHeight="1">
      <c r="A117" s="1175"/>
      <c r="B117" s="1175"/>
      <c r="C117" s="1175"/>
      <c r="D117" s="1175"/>
      <c r="E117" s="1175"/>
      <c r="Q117" s="1175"/>
      <c r="U117" s="1175"/>
    </row>
    <row r="118" spans="1:21" ht="14.1" customHeight="1">
      <c r="A118" s="1175"/>
      <c r="B118" s="1175"/>
      <c r="C118" s="1175"/>
      <c r="D118" s="1175"/>
      <c r="E118" s="1175"/>
      <c r="Q118" s="1175"/>
      <c r="U118" s="1175"/>
    </row>
    <row r="119" spans="1:21" ht="14.1" customHeight="1">
      <c r="A119" s="1175"/>
      <c r="B119" s="1175"/>
      <c r="C119" s="1175"/>
      <c r="D119" s="1175"/>
      <c r="E119" s="1175"/>
      <c r="Q119" s="1175"/>
      <c r="U119" s="1175"/>
    </row>
    <row r="120" spans="1:21" ht="14.1" customHeight="1">
      <c r="A120" s="1175"/>
      <c r="B120" s="1175"/>
      <c r="C120" s="1175"/>
      <c r="D120" s="1175"/>
      <c r="E120" s="1175"/>
      <c r="Q120" s="1175"/>
      <c r="U120" s="1175"/>
    </row>
    <row r="121" spans="1:21" ht="14.1" customHeight="1">
      <c r="A121" s="1175"/>
      <c r="B121" s="1175"/>
      <c r="C121" s="1175"/>
      <c r="D121" s="1175"/>
      <c r="E121" s="1175"/>
      <c r="Q121" s="1175"/>
      <c r="U121" s="1175"/>
    </row>
    <row r="122" spans="1:21" ht="14.1" customHeight="1">
      <c r="A122" s="1175"/>
      <c r="B122" s="1175"/>
      <c r="C122" s="1175"/>
      <c r="D122" s="1175"/>
      <c r="E122" s="1175"/>
      <c r="Q122" s="1175"/>
      <c r="U122" s="1175"/>
    </row>
    <row r="123" spans="1:21" ht="14.1" customHeight="1">
      <c r="A123" s="1175"/>
      <c r="B123" s="1175"/>
      <c r="C123" s="1175"/>
      <c r="D123" s="1175"/>
      <c r="E123" s="1175"/>
      <c r="Q123" s="1175"/>
      <c r="U123" s="1175"/>
    </row>
    <row r="124" spans="1:21" ht="14.1" customHeight="1">
      <c r="A124" s="1175"/>
      <c r="B124" s="1175"/>
      <c r="C124" s="1175"/>
      <c r="D124" s="1175"/>
      <c r="E124" s="1175"/>
      <c r="Q124" s="1175"/>
      <c r="U124" s="1175"/>
    </row>
    <row r="125" spans="1:21" ht="14.1" customHeight="1">
      <c r="A125" s="1175"/>
      <c r="B125" s="1175"/>
      <c r="C125" s="1175"/>
      <c r="D125" s="1175"/>
      <c r="E125" s="1175"/>
      <c r="Q125" s="1175"/>
      <c r="U125" s="1175"/>
    </row>
    <row r="126" spans="1:21" ht="14.1" customHeight="1">
      <c r="A126" s="1175"/>
      <c r="B126" s="1175"/>
      <c r="C126" s="1175"/>
      <c r="D126" s="1175"/>
      <c r="E126" s="1175"/>
      <c r="Q126" s="1175"/>
      <c r="U126" s="1175"/>
    </row>
    <row r="127" spans="1:21" ht="14.1" customHeight="1">
      <c r="A127" s="1175"/>
      <c r="B127" s="1175"/>
      <c r="C127" s="1175"/>
      <c r="D127" s="1175"/>
      <c r="E127" s="1175"/>
      <c r="Q127" s="1175"/>
      <c r="U127" s="1175"/>
    </row>
    <row r="128" spans="1:21" ht="14.1" customHeight="1">
      <c r="A128" s="1175"/>
      <c r="B128" s="1175"/>
      <c r="C128" s="1175"/>
      <c r="D128" s="1175"/>
      <c r="E128" s="1175"/>
      <c r="Q128" s="1175"/>
      <c r="U128" s="1175"/>
    </row>
    <row r="129" spans="1:21" ht="14.1" customHeight="1">
      <c r="A129" s="1175"/>
      <c r="B129" s="1175"/>
      <c r="C129" s="1175"/>
      <c r="D129" s="1175"/>
      <c r="E129" s="1175"/>
      <c r="Q129" s="1175"/>
      <c r="U129" s="1175"/>
    </row>
    <row r="130" spans="1:21" ht="14.1" customHeight="1">
      <c r="A130" s="1175"/>
      <c r="B130" s="1175"/>
      <c r="C130" s="1175"/>
      <c r="D130" s="1175"/>
      <c r="E130" s="1175"/>
      <c r="Q130" s="1175"/>
      <c r="U130" s="1175"/>
    </row>
    <row r="131" spans="1:21" ht="14.1" customHeight="1">
      <c r="A131" s="1175"/>
      <c r="B131" s="1175"/>
      <c r="C131" s="1175"/>
      <c r="D131" s="1175"/>
      <c r="E131" s="1175"/>
      <c r="Q131" s="1175"/>
      <c r="U131" s="1175"/>
    </row>
    <row r="132" spans="1:21" ht="14.1" customHeight="1">
      <c r="A132" s="1175"/>
      <c r="B132" s="1175"/>
      <c r="C132" s="1175"/>
      <c r="D132" s="1175"/>
      <c r="E132" s="1175"/>
      <c r="Q132" s="1175"/>
      <c r="U132" s="1175"/>
    </row>
    <row r="133" spans="1:21" ht="14.1" customHeight="1">
      <c r="A133" s="1175"/>
      <c r="B133" s="1175"/>
      <c r="C133" s="1175"/>
      <c r="D133" s="1175"/>
      <c r="E133" s="1175"/>
      <c r="Q133" s="1175"/>
      <c r="U133" s="1175"/>
    </row>
    <row r="134" spans="1:21" ht="14.1" customHeight="1">
      <c r="A134" s="1175"/>
      <c r="B134" s="1175"/>
      <c r="C134" s="1175"/>
      <c r="D134" s="1175"/>
      <c r="E134" s="1175"/>
      <c r="Q134" s="1175"/>
      <c r="U134" s="1175"/>
    </row>
    <row r="135" spans="1:21" ht="14.1" customHeight="1">
      <c r="A135" s="1175"/>
      <c r="B135" s="1175"/>
      <c r="C135" s="1175"/>
      <c r="D135" s="1175"/>
      <c r="E135" s="1175"/>
      <c r="Q135" s="1175"/>
      <c r="U135" s="1175"/>
    </row>
    <row r="136" spans="1:21" ht="14.1" customHeight="1">
      <c r="A136" s="1175"/>
      <c r="B136" s="1175"/>
      <c r="C136" s="1175"/>
      <c r="D136" s="1175"/>
      <c r="E136" s="1175"/>
      <c r="Q136" s="1175"/>
      <c r="U136" s="1175"/>
    </row>
    <row r="137" spans="1:21" ht="14.1" customHeight="1">
      <c r="A137" s="1175"/>
      <c r="B137" s="1175"/>
      <c r="C137" s="1175"/>
      <c r="D137" s="1175"/>
      <c r="E137" s="1175"/>
      <c r="Q137" s="1175"/>
      <c r="U137" s="1175"/>
    </row>
    <row r="138" spans="1:21" ht="14.1" customHeight="1">
      <c r="A138" s="1175"/>
      <c r="B138" s="1175"/>
      <c r="C138" s="1175"/>
      <c r="D138" s="1175"/>
      <c r="E138" s="1175"/>
      <c r="Q138" s="1175"/>
      <c r="U138" s="1175"/>
    </row>
    <row r="139" spans="1:21" ht="14.1" customHeight="1">
      <c r="A139" s="1175"/>
      <c r="B139" s="1175"/>
      <c r="C139" s="1175"/>
      <c r="D139" s="1175"/>
      <c r="E139" s="1175"/>
      <c r="Q139" s="1175"/>
      <c r="U139" s="1175"/>
    </row>
    <row r="140" spans="1:21" ht="14.1" customHeight="1">
      <c r="A140" s="1175"/>
      <c r="B140" s="1175"/>
      <c r="C140" s="1175"/>
      <c r="D140" s="1175"/>
      <c r="E140" s="1175"/>
      <c r="Q140" s="1175"/>
      <c r="U140" s="1175"/>
    </row>
    <row r="141" spans="1:21" ht="14.1" customHeight="1">
      <c r="A141" s="1175"/>
      <c r="B141" s="1175"/>
      <c r="C141" s="1175"/>
      <c r="D141" s="1175"/>
      <c r="E141" s="1175"/>
      <c r="Q141" s="1175"/>
      <c r="U141" s="1175"/>
    </row>
    <row r="142" spans="1:21" ht="14.1" customHeight="1">
      <c r="A142" s="1175"/>
      <c r="B142" s="1175"/>
      <c r="C142" s="1175"/>
      <c r="D142" s="1175"/>
      <c r="E142" s="1175"/>
      <c r="Q142" s="1175"/>
      <c r="U142" s="1175"/>
    </row>
    <row r="143" spans="1:21" ht="14.1" customHeight="1">
      <c r="A143" s="1175"/>
      <c r="B143" s="1175"/>
      <c r="C143" s="1175"/>
      <c r="D143" s="1175"/>
      <c r="E143" s="1175"/>
      <c r="Q143" s="1175"/>
      <c r="U143" s="1175"/>
    </row>
    <row r="144" spans="1:21" ht="14.1" customHeight="1">
      <c r="A144" s="1175"/>
      <c r="B144" s="1175"/>
      <c r="C144" s="1175"/>
      <c r="D144" s="1175"/>
      <c r="E144" s="1175"/>
      <c r="Q144" s="1175"/>
      <c r="U144" s="1175"/>
    </row>
    <row r="145" spans="1:21" ht="14.1" customHeight="1">
      <c r="A145" s="1175"/>
      <c r="B145" s="1175"/>
      <c r="C145" s="1175"/>
      <c r="D145" s="1175"/>
      <c r="E145" s="1175"/>
      <c r="Q145" s="1175"/>
      <c r="U145" s="1175"/>
    </row>
    <row r="146" spans="1:21" ht="14.1" customHeight="1">
      <c r="A146" s="1175"/>
      <c r="B146" s="1175"/>
      <c r="C146" s="1175"/>
      <c r="D146" s="1175"/>
      <c r="E146" s="1175"/>
      <c r="Q146" s="1175"/>
      <c r="U146" s="1175"/>
    </row>
    <row r="147" spans="1:21" ht="14.1" customHeight="1">
      <c r="A147" s="1175"/>
      <c r="B147" s="1175"/>
      <c r="C147" s="1175"/>
      <c r="D147" s="1175"/>
      <c r="E147" s="1175"/>
      <c r="Q147" s="1175"/>
      <c r="U147" s="1175"/>
    </row>
    <row r="148" spans="1:21" ht="14.1" customHeight="1">
      <c r="A148" s="1175"/>
      <c r="B148" s="1175"/>
      <c r="C148" s="1175"/>
      <c r="D148" s="1175"/>
      <c r="E148" s="1175"/>
      <c r="Q148" s="1175"/>
      <c r="U148" s="1175"/>
    </row>
    <row r="149" spans="1:21" ht="14.1" customHeight="1">
      <c r="A149" s="1175"/>
      <c r="B149" s="1175"/>
      <c r="C149" s="1175"/>
      <c r="D149" s="1175"/>
      <c r="E149" s="1175"/>
      <c r="Q149" s="1175"/>
      <c r="U149" s="1175"/>
    </row>
    <row r="150" spans="1:21" ht="14.1" customHeight="1">
      <c r="A150" s="1175"/>
      <c r="B150" s="1175"/>
      <c r="C150" s="1175"/>
      <c r="D150" s="1175"/>
      <c r="E150" s="1175"/>
      <c r="Q150" s="1175"/>
      <c r="U150" s="1175"/>
    </row>
    <row r="151" spans="1:21" ht="14.1" customHeight="1">
      <c r="A151" s="1175"/>
      <c r="B151" s="1175"/>
      <c r="C151" s="1175"/>
      <c r="D151" s="1175"/>
      <c r="E151" s="1175"/>
      <c r="Q151" s="1175"/>
      <c r="U151" s="1175"/>
    </row>
    <row r="152" spans="1:21" ht="14.1" customHeight="1">
      <c r="A152" s="1175"/>
      <c r="B152" s="1175"/>
      <c r="C152" s="1175"/>
      <c r="D152" s="1175"/>
      <c r="E152" s="1175"/>
      <c r="Q152" s="1175"/>
      <c r="U152" s="1175"/>
    </row>
    <row r="153" spans="1:21" ht="14.1" customHeight="1">
      <c r="A153" s="1175"/>
      <c r="B153" s="1175"/>
      <c r="C153" s="1175"/>
      <c r="D153" s="1175"/>
      <c r="E153" s="1175"/>
      <c r="Q153" s="1175"/>
      <c r="U153" s="1175"/>
    </row>
    <row r="154" spans="1:21" ht="14.1" customHeight="1">
      <c r="A154" s="1175"/>
      <c r="B154" s="1175"/>
      <c r="C154" s="1175"/>
      <c r="D154" s="1175"/>
      <c r="E154" s="1175"/>
      <c r="Q154" s="1175"/>
      <c r="U154" s="1175"/>
    </row>
    <row r="155" spans="1:21" ht="14.1" customHeight="1">
      <c r="A155" s="1175"/>
      <c r="B155" s="1175"/>
      <c r="C155" s="1175"/>
      <c r="D155" s="1175"/>
      <c r="E155" s="1175"/>
      <c r="Q155" s="1175"/>
      <c r="U155" s="1175"/>
    </row>
    <row r="156" spans="1:21" ht="14.1" customHeight="1">
      <c r="A156" s="1175"/>
      <c r="B156" s="1175"/>
      <c r="C156" s="1175"/>
      <c r="D156" s="1175"/>
      <c r="E156" s="1175"/>
      <c r="Q156" s="1175"/>
      <c r="U156" s="1175"/>
    </row>
    <row r="157" spans="1:21" ht="14.1" customHeight="1">
      <c r="A157" s="1175"/>
      <c r="B157" s="1175"/>
      <c r="C157" s="1175"/>
      <c r="D157" s="1175"/>
      <c r="E157" s="1175"/>
      <c r="Q157" s="1175"/>
      <c r="U157" s="1175"/>
    </row>
    <row r="158" spans="1:21" ht="14.1" customHeight="1">
      <c r="A158" s="1175"/>
      <c r="B158" s="1175"/>
      <c r="C158" s="1175"/>
      <c r="D158" s="1175"/>
      <c r="E158" s="1175"/>
      <c r="Q158" s="1175"/>
      <c r="U158" s="1175"/>
    </row>
    <row r="159" spans="1:21" ht="14.1" customHeight="1">
      <c r="A159" s="1175"/>
      <c r="B159" s="1175"/>
      <c r="C159" s="1175"/>
      <c r="D159" s="1175"/>
      <c r="E159" s="1175"/>
      <c r="Q159" s="1175"/>
      <c r="U159" s="1175"/>
    </row>
    <row r="160" spans="1:21" ht="14.1" customHeight="1">
      <c r="A160" s="1175"/>
      <c r="B160" s="1175"/>
      <c r="C160" s="1175"/>
      <c r="D160" s="1175"/>
      <c r="E160" s="1175"/>
      <c r="Q160" s="1175"/>
      <c r="U160" s="1175"/>
    </row>
    <row r="161" spans="1:21" ht="14.1" customHeight="1">
      <c r="A161" s="1175"/>
      <c r="B161" s="1175"/>
      <c r="C161" s="1175"/>
      <c r="D161" s="1175"/>
      <c r="E161" s="1175"/>
      <c r="Q161" s="1175"/>
      <c r="U161" s="1175"/>
    </row>
    <row r="162" spans="1:21" ht="14.1" customHeight="1">
      <c r="A162" s="1175"/>
      <c r="B162" s="1175"/>
      <c r="C162" s="1175"/>
      <c r="D162" s="1175"/>
      <c r="E162" s="1175"/>
      <c r="Q162" s="1175"/>
      <c r="U162" s="1175"/>
    </row>
    <row r="163" spans="1:21" ht="14.1" customHeight="1">
      <c r="A163" s="1175"/>
      <c r="B163" s="1175"/>
      <c r="C163" s="1175"/>
      <c r="D163" s="1175"/>
      <c r="E163" s="1175"/>
      <c r="Q163" s="1175"/>
      <c r="U163" s="1175"/>
    </row>
    <row r="164" spans="1:21" ht="14.1" customHeight="1">
      <c r="A164" s="1175"/>
      <c r="B164" s="1175"/>
      <c r="C164" s="1175"/>
      <c r="D164" s="1175"/>
      <c r="E164" s="1175"/>
      <c r="Q164" s="1175"/>
      <c r="U164" s="1175"/>
    </row>
    <row r="165" spans="1:21" ht="14.1" customHeight="1">
      <c r="A165" s="1175"/>
      <c r="B165" s="1175"/>
      <c r="C165" s="1175"/>
      <c r="D165" s="1175"/>
      <c r="E165" s="1175"/>
      <c r="Q165" s="1175"/>
      <c r="U165" s="1175"/>
    </row>
    <row r="166" spans="1:21" ht="14.1" customHeight="1">
      <c r="A166" s="1175"/>
      <c r="B166" s="1175"/>
      <c r="C166" s="1175"/>
      <c r="D166" s="1175"/>
      <c r="E166" s="1175"/>
      <c r="Q166" s="1175"/>
      <c r="U166" s="1175"/>
    </row>
    <row r="167" spans="1:21" ht="14.1" customHeight="1">
      <c r="A167" s="1175"/>
      <c r="B167" s="1175"/>
      <c r="C167" s="1175"/>
      <c r="D167" s="1175"/>
      <c r="E167" s="1175"/>
      <c r="Q167" s="1175"/>
      <c r="U167" s="1175"/>
    </row>
    <row r="168" spans="1:21" ht="14.1" customHeight="1">
      <c r="A168" s="1175"/>
      <c r="B168" s="1175"/>
      <c r="C168" s="1175"/>
      <c r="D168" s="1175"/>
      <c r="E168" s="1175"/>
      <c r="Q168" s="1175"/>
      <c r="U168" s="1175"/>
    </row>
    <row r="169" spans="1:21" ht="14.1" customHeight="1">
      <c r="A169" s="1175"/>
      <c r="B169" s="1175"/>
      <c r="C169" s="1175"/>
      <c r="D169" s="1175"/>
      <c r="E169" s="1175"/>
      <c r="Q169" s="1175"/>
      <c r="U169" s="1175"/>
    </row>
    <row r="170" spans="1:21" ht="14.1" customHeight="1">
      <c r="A170" s="1175"/>
      <c r="B170" s="1175"/>
      <c r="C170" s="1175"/>
      <c r="D170" s="1175"/>
      <c r="E170" s="1175"/>
      <c r="Q170" s="1175"/>
      <c r="U170" s="1175"/>
    </row>
    <row r="171" spans="1:21" ht="14.1" customHeight="1">
      <c r="A171" s="1175"/>
      <c r="B171" s="1175"/>
      <c r="C171" s="1175"/>
      <c r="D171" s="1175"/>
      <c r="E171" s="1175"/>
      <c r="Q171" s="1175"/>
      <c r="U171" s="1175"/>
    </row>
    <row r="172" spans="1:21" ht="14.1" customHeight="1">
      <c r="A172" s="1175"/>
      <c r="B172" s="1175"/>
      <c r="C172" s="1175"/>
      <c r="D172" s="1175"/>
      <c r="E172" s="1175"/>
      <c r="Q172" s="1175"/>
      <c r="U172" s="1175"/>
    </row>
    <row r="173" spans="1:21" ht="14.1" customHeight="1">
      <c r="A173" s="1175"/>
      <c r="B173" s="1175"/>
      <c r="C173" s="1175"/>
      <c r="D173" s="1175"/>
      <c r="E173" s="1175"/>
      <c r="Q173" s="1175"/>
      <c r="U173" s="1175"/>
    </row>
    <row r="174" spans="1:21" ht="14.1" customHeight="1">
      <c r="A174" s="1175"/>
      <c r="B174" s="1175"/>
      <c r="C174" s="1175"/>
      <c r="D174" s="1175"/>
      <c r="E174" s="1175"/>
      <c r="Q174" s="1175"/>
      <c r="U174" s="1175"/>
    </row>
    <row r="175" spans="1:21" ht="14.1" customHeight="1">
      <c r="A175" s="1175"/>
      <c r="B175" s="1175"/>
      <c r="C175" s="1175"/>
      <c r="D175" s="1175"/>
      <c r="E175" s="1175"/>
      <c r="Q175" s="1175"/>
      <c r="U175" s="1175"/>
    </row>
    <row r="176" spans="1:21" ht="14.1" customHeight="1">
      <c r="A176" s="1175"/>
      <c r="B176" s="1175"/>
      <c r="C176" s="1175"/>
      <c r="D176" s="1175"/>
      <c r="E176" s="1175"/>
      <c r="Q176" s="1175"/>
      <c r="U176" s="1175"/>
    </row>
    <row r="177" spans="1:21" ht="14.1" customHeight="1">
      <c r="A177" s="1175"/>
      <c r="B177" s="1175"/>
      <c r="C177" s="1175"/>
      <c r="D177" s="1175"/>
      <c r="E177" s="1175"/>
      <c r="Q177" s="1175"/>
      <c r="U177" s="1175"/>
    </row>
    <row r="178" spans="1:21" ht="14.1" customHeight="1">
      <c r="A178" s="1175"/>
      <c r="B178" s="1175"/>
      <c r="C178" s="1175"/>
      <c r="D178" s="1175"/>
      <c r="E178" s="1175"/>
      <c r="Q178" s="1175"/>
      <c r="U178" s="1175"/>
    </row>
    <row r="179" spans="1:21" ht="14.1" customHeight="1">
      <c r="A179" s="1175"/>
      <c r="B179" s="1175"/>
      <c r="C179" s="1175"/>
      <c r="D179" s="1175"/>
      <c r="E179" s="1175"/>
      <c r="Q179" s="1175"/>
      <c r="U179" s="1175"/>
    </row>
    <row r="180" spans="1:21" ht="14.1" customHeight="1">
      <c r="A180" s="1175"/>
      <c r="B180" s="1175"/>
      <c r="C180" s="1175"/>
      <c r="D180" s="1175"/>
      <c r="E180" s="1175"/>
      <c r="Q180" s="1175"/>
      <c r="U180" s="1175"/>
    </row>
    <row r="181" spans="1:21" ht="14.1" customHeight="1">
      <c r="A181" s="1175"/>
      <c r="B181" s="1175"/>
      <c r="C181" s="1175"/>
      <c r="D181" s="1175"/>
      <c r="E181" s="1175"/>
      <c r="Q181" s="1175"/>
      <c r="U181" s="1175"/>
    </row>
    <row r="182" spans="1:21" ht="14.1" customHeight="1">
      <c r="A182" s="1175"/>
      <c r="B182" s="1175"/>
      <c r="C182" s="1175"/>
      <c r="D182" s="1175"/>
      <c r="E182" s="1175"/>
      <c r="Q182" s="1175"/>
      <c r="U182" s="1175"/>
    </row>
    <row r="183" spans="1:21" ht="14.1" customHeight="1">
      <c r="A183" s="1175"/>
      <c r="B183" s="1175"/>
      <c r="C183" s="1175"/>
      <c r="D183" s="1175"/>
      <c r="E183" s="1175"/>
      <c r="Q183" s="1175"/>
      <c r="U183" s="1175"/>
    </row>
    <row r="184" spans="1:21" ht="14.1" customHeight="1">
      <c r="A184" s="1175"/>
      <c r="B184" s="1175"/>
      <c r="C184" s="1175"/>
      <c r="D184" s="1175"/>
      <c r="E184" s="1175"/>
      <c r="Q184" s="1175"/>
      <c r="U184" s="1175"/>
    </row>
    <row r="185" spans="1:21" ht="14.1" customHeight="1">
      <c r="A185" s="1175"/>
      <c r="B185" s="1175"/>
      <c r="C185" s="1175"/>
      <c r="D185" s="1175"/>
      <c r="E185" s="1175"/>
      <c r="Q185" s="1175"/>
      <c r="U185" s="1175"/>
    </row>
    <row r="186" spans="1:21" ht="14.1" customHeight="1">
      <c r="A186" s="1175"/>
      <c r="B186" s="1175"/>
      <c r="C186" s="1175"/>
      <c r="D186" s="1175"/>
      <c r="E186" s="1175"/>
      <c r="Q186" s="1175"/>
      <c r="U186" s="1175"/>
    </row>
    <row r="187" spans="1:21" ht="14.1" customHeight="1">
      <c r="A187" s="1175"/>
      <c r="B187" s="1175"/>
      <c r="C187" s="1175"/>
      <c r="D187" s="1175"/>
      <c r="E187" s="1175"/>
      <c r="Q187" s="1175"/>
      <c r="U187" s="1175"/>
    </row>
    <row r="188" spans="1:21" ht="14.1" customHeight="1">
      <c r="A188" s="1175"/>
      <c r="B188" s="1175"/>
      <c r="C188" s="1175"/>
      <c r="D188" s="1175"/>
      <c r="E188" s="1175"/>
      <c r="Q188" s="1175"/>
      <c r="U188" s="1175"/>
    </row>
    <row r="189" spans="1:21" ht="14.1" customHeight="1">
      <c r="A189" s="1175"/>
      <c r="B189" s="1175"/>
      <c r="C189" s="1175"/>
      <c r="D189" s="1175"/>
      <c r="E189" s="1175"/>
      <c r="Q189" s="1175"/>
      <c r="U189" s="1175"/>
    </row>
    <row r="190" spans="1:21" ht="14.1" customHeight="1">
      <c r="A190" s="1175"/>
      <c r="B190" s="1175"/>
      <c r="C190" s="1175"/>
      <c r="D190" s="1175"/>
      <c r="E190" s="1175"/>
      <c r="Q190" s="1175"/>
      <c r="U190" s="1175"/>
    </row>
    <row r="191" spans="1:21" ht="14.1" customHeight="1">
      <c r="A191" s="1175"/>
      <c r="B191" s="1175"/>
      <c r="C191" s="1175"/>
      <c r="D191" s="1175"/>
      <c r="E191" s="1175"/>
      <c r="Q191" s="1175"/>
      <c r="U191" s="1175"/>
    </row>
    <row r="192" spans="1:21" ht="14.1" customHeight="1">
      <c r="A192" s="1175"/>
      <c r="B192" s="1175"/>
      <c r="C192" s="1175"/>
      <c r="D192" s="1175"/>
      <c r="E192" s="1175"/>
      <c r="Q192" s="1175"/>
      <c r="U192" s="1175"/>
    </row>
    <row r="193" spans="1:21" ht="14.1" customHeight="1">
      <c r="A193" s="1175"/>
      <c r="B193" s="1175"/>
      <c r="C193" s="1175"/>
      <c r="D193" s="1175"/>
      <c r="E193" s="1175"/>
      <c r="Q193" s="1175"/>
      <c r="U193" s="1175"/>
    </row>
    <row r="194" spans="1:21" ht="14.1" customHeight="1">
      <c r="A194" s="1175"/>
      <c r="B194" s="1175"/>
      <c r="C194" s="1175"/>
      <c r="D194" s="1175"/>
      <c r="E194" s="1175"/>
      <c r="Q194" s="1175"/>
      <c r="U194" s="1175"/>
    </row>
    <row r="195" spans="1:21" ht="14.1" customHeight="1">
      <c r="A195" s="1175"/>
      <c r="B195" s="1175"/>
      <c r="C195" s="1175"/>
      <c r="D195" s="1175"/>
      <c r="E195" s="1175"/>
      <c r="Q195" s="1175"/>
      <c r="U195" s="1175"/>
    </row>
    <row r="196" spans="1:21" ht="14.1" customHeight="1">
      <c r="A196" s="1175"/>
      <c r="B196" s="1175"/>
      <c r="C196" s="1175"/>
      <c r="D196" s="1175"/>
      <c r="E196" s="1175"/>
      <c r="Q196" s="1175"/>
      <c r="U196" s="1175"/>
    </row>
    <row r="197" spans="1:21" ht="14.1" customHeight="1">
      <c r="A197" s="1175"/>
      <c r="B197" s="1175"/>
      <c r="C197" s="1175"/>
      <c r="D197" s="1175"/>
      <c r="E197" s="1175"/>
      <c r="Q197" s="1175"/>
      <c r="U197" s="1175"/>
    </row>
    <row r="198" spans="1:21" ht="14.1" customHeight="1">
      <c r="A198" s="1175"/>
      <c r="B198" s="1175"/>
      <c r="C198" s="1175"/>
      <c r="D198" s="1175"/>
      <c r="E198" s="1175"/>
      <c r="Q198" s="1175"/>
      <c r="U198" s="1175"/>
    </row>
    <row r="199" spans="1:21" ht="14.1" customHeight="1">
      <c r="A199" s="1175"/>
      <c r="B199" s="1175"/>
      <c r="C199" s="1175"/>
      <c r="D199" s="1175"/>
      <c r="E199" s="1175"/>
      <c r="Q199" s="1175"/>
      <c r="U199" s="1175"/>
    </row>
    <row r="200" spans="1:21" ht="14.1" customHeight="1">
      <c r="A200" s="1175"/>
      <c r="B200" s="1175"/>
      <c r="C200" s="1175"/>
      <c r="D200" s="1175"/>
      <c r="E200" s="1175"/>
      <c r="Q200" s="1175"/>
      <c r="U200" s="1175"/>
    </row>
    <row r="201" spans="1:21" ht="14.1" customHeight="1">
      <c r="A201" s="1175"/>
      <c r="B201" s="1175"/>
      <c r="C201" s="1175"/>
      <c r="D201" s="1175"/>
      <c r="E201" s="1175"/>
      <c r="Q201" s="1175"/>
      <c r="U201" s="1175"/>
    </row>
    <row r="202" spans="1:21" ht="14.1" customHeight="1">
      <c r="A202" s="1175"/>
      <c r="B202" s="1175"/>
      <c r="C202" s="1175"/>
      <c r="D202" s="1175"/>
      <c r="E202" s="1175"/>
      <c r="Q202" s="1175"/>
      <c r="U202" s="1175"/>
    </row>
    <row r="203" spans="1:21" ht="14.1" customHeight="1">
      <c r="A203" s="1175"/>
      <c r="B203" s="1175"/>
      <c r="C203" s="1175"/>
      <c r="D203" s="1175"/>
      <c r="E203" s="1175"/>
      <c r="Q203" s="1175"/>
      <c r="U203" s="1175"/>
    </row>
    <row r="204" spans="1:21" ht="14.1" customHeight="1">
      <c r="A204" s="1175"/>
      <c r="B204" s="1175"/>
      <c r="C204" s="1175"/>
      <c r="D204" s="1175"/>
      <c r="E204" s="1175"/>
      <c r="Q204" s="1175"/>
      <c r="U204" s="1175"/>
    </row>
    <row r="205" spans="1:21" ht="14.1" customHeight="1">
      <c r="A205" s="1175"/>
      <c r="B205" s="1175"/>
      <c r="C205" s="1175"/>
      <c r="D205" s="1175"/>
      <c r="E205" s="1175"/>
      <c r="Q205" s="1175"/>
      <c r="U205" s="1175"/>
    </row>
    <row r="206" spans="1:21" ht="14.1" customHeight="1">
      <c r="A206" s="1175"/>
      <c r="B206" s="1175"/>
      <c r="C206" s="1175"/>
      <c r="D206" s="1175"/>
      <c r="E206" s="1175"/>
      <c r="Q206" s="1175"/>
      <c r="U206" s="1175"/>
    </row>
    <row r="207" spans="1:21" ht="14.1" customHeight="1">
      <c r="A207" s="1175"/>
      <c r="B207" s="1175"/>
      <c r="C207" s="1175"/>
      <c r="D207" s="1175"/>
      <c r="E207" s="1175"/>
      <c r="Q207" s="1175"/>
      <c r="U207" s="1175"/>
    </row>
    <row r="208" spans="1:21" ht="14.1" customHeight="1">
      <c r="A208" s="1175"/>
      <c r="B208" s="1175"/>
      <c r="C208" s="1175"/>
      <c r="D208" s="1175"/>
      <c r="E208" s="1175"/>
      <c r="Q208" s="1175"/>
      <c r="U208" s="1175"/>
    </row>
    <row r="209" spans="1:21" ht="14.1" customHeight="1">
      <c r="A209" s="1175"/>
      <c r="B209" s="1175"/>
      <c r="C209" s="1175"/>
      <c r="D209" s="1175"/>
      <c r="E209" s="1175"/>
      <c r="Q209" s="1175"/>
      <c r="U209" s="1175"/>
    </row>
    <row r="210" spans="1:21" ht="14.1" customHeight="1">
      <c r="A210" s="1175"/>
      <c r="B210" s="1175"/>
      <c r="C210" s="1175"/>
      <c r="D210" s="1175"/>
      <c r="E210" s="1175"/>
      <c r="Q210" s="1175"/>
      <c r="U210" s="1175"/>
    </row>
    <row r="211" spans="1:21" ht="14.1" customHeight="1">
      <c r="A211" s="1175"/>
      <c r="B211" s="1175"/>
      <c r="C211" s="1175"/>
      <c r="D211" s="1175"/>
      <c r="E211" s="1175"/>
      <c r="Q211" s="1175"/>
      <c r="U211" s="1175"/>
    </row>
    <row r="212" spans="1:21" ht="14.1" customHeight="1">
      <c r="A212" s="1175"/>
      <c r="B212" s="1175"/>
      <c r="C212" s="1175"/>
      <c r="D212" s="1175"/>
      <c r="E212" s="1175"/>
      <c r="Q212" s="1175"/>
      <c r="U212" s="1175"/>
    </row>
    <row r="213" spans="1:21" ht="14.1" customHeight="1">
      <c r="A213" s="1175"/>
      <c r="B213" s="1175"/>
      <c r="C213" s="1175"/>
      <c r="D213" s="1175"/>
      <c r="E213" s="1175"/>
      <c r="Q213" s="1175"/>
      <c r="U213" s="1175"/>
    </row>
    <row r="214" spans="1:21" ht="14.1" customHeight="1">
      <c r="A214" s="1175"/>
      <c r="B214" s="1175"/>
      <c r="C214" s="1175"/>
      <c r="D214" s="1175"/>
      <c r="E214" s="1175"/>
      <c r="Q214" s="1175"/>
      <c r="U214" s="1175"/>
    </row>
    <row r="215" spans="1:21" ht="14.1" customHeight="1">
      <c r="A215" s="1175"/>
      <c r="B215" s="1175"/>
      <c r="C215" s="1175"/>
      <c r="D215" s="1175"/>
      <c r="E215" s="1175"/>
      <c r="Q215" s="1175"/>
      <c r="U215" s="1175"/>
    </row>
    <row r="216" spans="1:21" ht="14.1" customHeight="1">
      <c r="A216" s="1175"/>
      <c r="B216" s="1175"/>
      <c r="C216" s="1175"/>
      <c r="D216" s="1175"/>
      <c r="E216" s="1175"/>
      <c r="Q216" s="1175"/>
      <c r="U216" s="1175"/>
    </row>
    <row r="217" spans="1:21" ht="14.1" customHeight="1">
      <c r="A217" s="1175"/>
      <c r="B217" s="1175"/>
      <c r="C217" s="1175"/>
      <c r="D217" s="1175"/>
      <c r="E217" s="1175"/>
      <c r="Q217" s="1175"/>
      <c r="U217" s="1175"/>
    </row>
    <row r="218" spans="1:21" ht="14.1" customHeight="1">
      <c r="A218" s="1175"/>
      <c r="B218" s="1175"/>
      <c r="C218" s="1175"/>
      <c r="D218" s="1175"/>
      <c r="E218" s="1175"/>
      <c r="Q218" s="1175"/>
      <c r="U218" s="1175"/>
    </row>
    <row r="219" spans="1:21" ht="14.1" customHeight="1">
      <c r="A219" s="1175"/>
      <c r="B219" s="1175"/>
      <c r="C219" s="1175"/>
      <c r="D219" s="1175"/>
      <c r="E219" s="1175"/>
      <c r="Q219" s="1175"/>
      <c r="U219" s="1175"/>
    </row>
    <row r="220" spans="1:21" ht="14.1" customHeight="1">
      <c r="A220" s="1175"/>
      <c r="B220" s="1175"/>
      <c r="C220" s="1175"/>
      <c r="D220" s="1175"/>
      <c r="E220" s="1175"/>
      <c r="Q220" s="1175"/>
      <c r="U220" s="1175"/>
    </row>
    <row r="221" spans="1:21" ht="14.1" customHeight="1">
      <c r="A221" s="1175"/>
      <c r="B221" s="1175"/>
      <c r="C221" s="1175"/>
      <c r="D221" s="1175"/>
      <c r="E221" s="1175"/>
      <c r="Q221" s="1175"/>
      <c r="U221" s="1175"/>
    </row>
    <row r="222" spans="1:21" ht="14.1" customHeight="1">
      <c r="A222" s="1175"/>
      <c r="B222" s="1175"/>
      <c r="C222" s="1175"/>
      <c r="D222" s="1175"/>
      <c r="E222" s="1175"/>
      <c r="Q222" s="1175"/>
      <c r="U222" s="1175"/>
    </row>
    <row r="223" spans="1:21" ht="14.1" customHeight="1">
      <c r="A223" s="1175"/>
      <c r="B223" s="1175"/>
      <c r="C223" s="1175"/>
      <c r="D223" s="1175"/>
      <c r="E223" s="1175"/>
      <c r="Q223" s="1175"/>
      <c r="U223" s="1175"/>
    </row>
    <row r="224" spans="1:21" ht="14.1" customHeight="1">
      <c r="A224" s="1175"/>
      <c r="B224" s="1175"/>
      <c r="C224" s="1175"/>
      <c r="D224" s="1175"/>
      <c r="E224" s="1175"/>
      <c r="Q224" s="1175"/>
      <c r="U224" s="1175"/>
    </row>
    <row r="225" spans="1:21" ht="14.1" customHeight="1">
      <c r="A225" s="1175"/>
      <c r="B225" s="1175"/>
      <c r="C225" s="1175"/>
      <c r="D225" s="1175"/>
      <c r="E225" s="1175"/>
      <c r="Q225" s="1175"/>
      <c r="U225" s="1175"/>
    </row>
    <row r="226" spans="1:21" ht="14.1" customHeight="1">
      <c r="A226" s="1175"/>
      <c r="B226" s="1175"/>
      <c r="C226" s="1175"/>
      <c r="D226" s="1175"/>
      <c r="E226" s="1175"/>
      <c r="Q226" s="1175"/>
      <c r="U226" s="1175"/>
    </row>
    <row r="227" spans="1:21" ht="14.1" customHeight="1">
      <c r="A227" s="1175"/>
      <c r="B227" s="1175"/>
      <c r="C227" s="1175"/>
      <c r="D227" s="1175"/>
      <c r="E227" s="1175"/>
      <c r="Q227" s="1175"/>
      <c r="U227" s="1175"/>
    </row>
    <row r="228" spans="1:21" ht="14.1" customHeight="1">
      <c r="A228" s="1175"/>
      <c r="B228" s="1175"/>
      <c r="C228" s="1175"/>
      <c r="D228" s="1175"/>
      <c r="E228" s="1175"/>
      <c r="Q228" s="1175"/>
      <c r="U228" s="1175"/>
    </row>
    <row r="229" spans="1:21" ht="14.1" customHeight="1">
      <c r="A229" s="1175"/>
      <c r="B229" s="1175"/>
      <c r="C229" s="1175"/>
      <c r="D229" s="1175"/>
      <c r="E229" s="1175"/>
      <c r="Q229" s="1175"/>
      <c r="U229" s="1175"/>
    </row>
    <row r="230" spans="1:21" ht="14.1" customHeight="1">
      <c r="A230" s="1175"/>
      <c r="B230" s="1175"/>
      <c r="C230" s="1175"/>
      <c r="D230" s="1175"/>
      <c r="E230" s="1175"/>
      <c r="Q230" s="1175"/>
      <c r="U230" s="1175"/>
    </row>
    <row r="231" spans="1:21" ht="14.1" customHeight="1">
      <c r="A231" s="1175"/>
      <c r="B231" s="1175"/>
      <c r="C231" s="1175"/>
      <c r="D231" s="1175"/>
      <c r="E231" s="1175"/>
      <c r="Q231" s="1175"/>
      <c r="U231" s="1175"/>
    </row>
    <row r="232" spans="1:21" ht="14.1" customHeight="1">
      <c r="A232" s="1175"/>
      <c r="B232" s="1175"/>
      <c r="C232" s="1175"/>
      <c r="D232" s="1175"/>
      <c r="E232" s="1175"/>
      <c r="Q232" s="1175"/>
      <c r="U232" s="1175"/>
    </row>
    <row r="233" spans="1:21" ht="14.1" customHeight="1">
      <c r="A233" s="1175"/>
      <c r="B233" s="1175"/>
      <c r="C233" s="1175"/>
      <c r="D233" s="1175"/>
      <c r="E233" s="1175"/>
      <c r="Q233" s="1175"/>
      <c r="U233" s="1175"/>
    </row>
    <row r="234" spans="1:21" ht="14.1" customHeight="1">
      <c r="A234" s="1175"/>
      <c r="B234" s="1175"/>
      <c r="C234" s="1175"/>
      <c r="D234" s="1175"/>
      <c r="E234" s="1175"/>
      <c r="Q234" s="1175"/>
      <c r="U234" s="1175"/>
    </row>
    <row r="235" spans="1:21" ht="14.1" customHeight="1">
      <c r="A235" s="1175"/>
      <c r="B235" s="1175"/>
      <c r="C235" s="1175"/>
      <c r="D235" s="1175"/>
      <c r="E235" s="1175"/>
      <c r="Q235" s="1175"/>
      <c r="U235" s="1175"/>
    </row>
    <row r="236" spans="1:21" ht="14.1" customHeight="1">
      <c r="A236" s="1175"/>
      <c r="B236" s="1175"/>
      <c r="C236" s="1175"/>
      <c r="D236" s="1175"/>
      <c r="E236" s="1175"/>
      <c r="Q236" s="1175"/>
      <c r="U236" s="1175"/>
    </row>
    <row r="237" spans="1:21" ht="14.1" customHeight="1">
      <c r="A237" s="1175"/>
      <c r="B237" s="1175"/>
      <c r="C237" s="1175"/>
      <c r="D237" s="1175"/>
      <c r="E237" s="1175"/>
      <c r="Q237" s="1175"/>
      <c r="U237" s="1175"/>
    </row>
    <row r="238" spans="1:21" ht="14.1" customHeight="1">
      <c r="A238" s="1175"/>
      <c r="B238" s="1175"/>
      <c r="C238" s="1175"/>
      <c r="D238" s="1175"/>
      <c r="E238" s="1175"/>
      <c r="Q238" s="1175"/>
      <c r="U238" s="1175"/>
    </row>
    <row r="239" spans="1:21" ht="14.1" customHeight="1">
      <c r="A239" s="1175"/>
      <c r="B239" s="1175"/>
      <c r="C239" s="1175"/>
      <c r="D239" s="1175"/>
      <c r="E239" s="1175"/>
      <c r="Q239" s="1175"/>
      <c r="U239" s="1175"/>
    </row>
    <row r="240" spans="1:21" ht="14.1" customHeight="1">
      <c r="A240" s="1175"/>
      <c r="B240" s="1175"/>
      <c r="C240" s="1175"/>
      <c r="D240" s="1175"/>
      <c r="E240" s="1175"/>
      <c r="Q240" s="1175"/>
      <c r="U240" s="1175"/>
    </row>
    <row r="241" spans="1:21" ht="14.1" customHeight="1">
      <c r="A241" s="1175"/>
      <c r="B241" s="1175"/>
      <c r="C241" s="1175"/>
      <c r="D241" s="1175"/>
      <c r="E241" s="1175"/>
      <c r="Q241" s="1175"/>
      <c r="U241" s="1175"/>
    </row>
    <row r="242" spans="1:21" ht="14.1" customHeight="1">
      <c r="A242" s="1175"/>
      <c r="B242" s="1175"/>
      <c r="C242" s="1175"/>
      <c r="D242" s="1175"/>
      <c r="E242" s="1175"/>
      <c r="Q242" s="1175"/>
      <c r="U242" s="1175"/>
    </row>
    <row r="243" spans="1:21" ht="14.1" customHeight="1">
      <c r="A243" s="1175"/>
      <c r="B243" s="1175"/>
      <c r="C243" s="1175"/>
      <c r="D243" s="1175"/>
      <c r="E243" s="1175"/>
      <c r="Q243" s="1175"/>
      <c r="U243" s="1175"/>
    </row>
    <row r="244" spans="1:21" ht="14.1" customHeight="1">
      <c r="A244" s="1175"/>
      <c r="B244" s="1175"/>
      <c r="C244" s="1175"/>
      <c r="D244" s="1175"/>
      <c r="E244" s="1175"/>
      <c r="Q244" s="1175"/>
      <c r="U244" s="1175"/>
    </row>
    <row r="245" spans="1:21" ht="14.1" customHeight="1">
      <c r="A245" s="1175"/>
      <c r="B245" s="1175"/>
      <c r="C245" s="1175"/>
      <c r="D245" s="1175"/>
      <c r="E245" s="1175"/>
      <c r="Q245" s="1175"/>
      <c r="U245" s="1175"/>
    </row>
    <row r="246" spans="1:21" ht="14.1" customHeight="1">
      <c r="A246" s="1175"/>
      <c r="B246" s="1175"/>
      <c r="C246" s="1175"/>
      <c r="D246" s="1175"/>
      <c r="E246" s="1175"/>
      <c r="Q246" s="1175"/>
      <c r="U246" s="1175"/>
    </row>
    <row r="247" spans="1:21" ht="14.1" customHeight="1">
      <c r="A247" s="1175"/>
      <c r="B247" s="1175"/>
      <c r="C247" s="1175"/>
      <c r="D247" s="1175"/>
      <c r="E247" s="1175"/>
      <c r="Q247" s="1175"/>
      <c r="U247" s="1175"/>
    </row>
    <row r="248" spans="1:21" ht="14.1" customHeight="1">
      <c r="A248" s="1175"/>
      <c r="B248" s="1175"/>
      <c r="C248" s="1175"/>
      <c r="D248" s="1175"/>
      <c r="E248" s="1175"/>
      <c r="Q248" s="1175"/>
      <c r="U248" s="1175"/>
    </row>
    <row r="249" spans="1:21" ht="14.1" customHeight="1">
      <c r="A249" s="1175"/>
      <c r="B249" s="1175"/>
      <c r="C249" s="1175"/>
      <c r="D249" s="1175"/>
      <c r="E249" s="1175"/>
      <c r="Q249" s="1175"/>
      <c r="U249" s="1175"/>
    </row>
    <row r="250" spans="1:21" ht="14.1" customHeight="1">
      <c r="A250" s="1175"/>
      <c r="B250" s="1175"/>
      <c r="C250" s="1175"/>
      <c r="D250" s="1175"/>
      <c r="E250" s="1175"/>
      <c r="Q250" s="1175"/>
      <c r="U250" s="1175"/>
    </row>
    <row r="251" spans="1:21" ht="14.1" customHeight="1">
      <c r="A251" s="1175"/>
      <c r="B251" s="1175"/>
      <c r="C251" s="1175"/>
      <c r="D251" s="1175"/>
      <c r="E251" s="1175"/>
      <c r="Q251" s="1175"/>
      <c r="U251" s="1175"/>
    </row>
    <row r="252" spans="1:21" ht="14.1" customHeight="1">
      <c r="A252" s="1175"/>
      <c r="B252" s="1175"/>
      <c r="C252" s="1175"/>
      <c r="D252" s="1175"/>
      <c r="E252" s="1175"/>
      <c r="Q252" s="1175"/>
      <c r="U252" s="1175"/>
    </row>
    <row r="253" spans="1:21" ht="14.1" customHeight="1">
      <c r="A253" s="1175"/>
      <c r="B253" s="1175"/>
      <c r="C253" s="1175"/>
      <c r="D253" s="1175"/>
      <c r="E253" s="1175"/>
      <c r="Q253" s="1175"/>
      <c r="U253" s="1175"/>
    </row>
    <row r="254" spans="1:21" ht="14.1" customHeight="1">
      <c r="A254" s="1175"/>
      <c r="B254" s="1175"/>
      <c r="C254" s="1175"/>
      <c r="D254" s="1175"/>
      <c r="E254" s="1175"/>
      <c r="Q254" s="1175"/>
      <c r="U254" s="1175"/>
    </row>
    <row r="255" spans="1:21" ht="14.1" customHeight="1">
      <c r="A255" s="1175"/>
      <c r="B255" s="1175"/>
      <c r="C255" s="1175"/>
      <c r="D255" s="1175"/>
      <c r="E255" s="1175"/>
      <c r="Q255" s="1175"/>
      <c r="U255" s="1175"/>
    </row>
    <row r="256" spans="1:21" ht="14.1" customHeight="1">
      <c r="A256" s="1175"/>
      <c r="B256" s="1175"/>
      <c r="C256" s="1175"/>
      <c r="D256" s="1175"/>
      <c r="E256" s="1175"/>
      <c r="Q256" s="1175"/>
      <c r="U256" s="1175"/>
    </row>
    <row r="257" spans="1:21" ht="14.1" customHeight="1">
      <c r="A257" s="1175"/>
      <c r="B257" s="1175"/>
      <c r="C257" s="1175"/>
      <c r="D257" s="1175"/>
      <c r="E257" s="1175"/>
      <c r="Q257" s="1175"/>
      <c r="U257" s="1175"/>
    </row>
    <row r="258" spans="1:21" ht="14.1" customHeight="1">
      <c r="A258" s="1175"/>
      <c r="B258" s="1175"/>
      <c r="C258" s="1175"/>
      <c r="D258" s="1175"/>
      <c r="E258" s="1175"/>
      <c r="Q258" s="1175"/>
      <c r="U258" s="1175"/>
    </row>
    <row r="259" spans="1:21" ht="14.1" customHeight="1">
      <c r="A259" s="1175"/>
      <c r="B259" s="1175"/>
      <c r="C259" s="1175"/>
      <c r="D259" s="1175"/>
      <c r="E259" s="1175"/>
      <c r="Q259" s="1175"/>
      <c r="U259" s="1175"/>
    </row>
    <row r="260" spans="1:21" ht="14.1" customHeight="1">
      <c r="A260" s="1175"/>
      <c r="B260" s="1175"/>
      <c r="C260" s="1175"/>
      <c r="D260" s="1175"/>
      <c r="E260" s="1175"/>
      <c r="Q260" s="1175"/>
      <c r="U260" s="1175"/>
    </row>
    <row r="261" spans="1:21" ht="14.1" customHeight="1">
      <c r="A261" s="1175"/>
      <c r="B261" s="1175"/>
      <c r="C261" s="1175"/>
      <c r="D261" s="1175"/>
      <c r="E261" s="1175"/>
      <c r="Q261" s="1175"/>
      <c r="U261" s="1175"/>
    </row>
    <row r="262" spans="1:21" ht="14.1" customHeight="1">
      <c r="A262" s="1175"/>
      <c r="B262" s="1175"/>
      <c r="C262" s="1175"/>
      <c r="D262" s="1175"/>
      <c r="E262" s="1175"/>
      <c r="Q262" s="1175"/>
      <c r="U262" s="1175"/>
    </row>
    <row r="263" spans="1:21" ht="14.1" customHeight="1">
      <c r="A263" s="1175"/>
      <c r="B263" s="1175"/>
      <c r="C263" s="1175"/>
      <c r="D263" s="1175"/>
      <c r="E263" s="1175"/>
      <c r="Q263" s="1175"/>
      <c r="U263" s="1175"/>
    </row>
    <row r="264" spans="1:21" ht="14.1" customHeight="1">
      <c r="A264" s="1175"/>
      <c r="B264" s="1175"/>
      <c r="C264" s="1175"/>
      <c r="D264" s="1175"/>
      <c r="E264" s="1175"/>
      <c r="Q264" s="1175"/>
      <c r="U264" s="1175"/>
    </row>
    <row r="265" spans="1:21" ht="14.1" customHeight="1">
      <c r="A265" s="1175"/>
      <c r="B265" s="1175"/>
      <c r="C265" s="1175"/>
      <c r="D265" s="1175"/>
      <c r="E265" s="1175"/>
      <c r="Q265" s="1175"/>
      <c r="U265" s="1175"/>
    </row>
    <row r="266" spans="1:21" ht="14.1" customHeight="1">
      <c r="A266" s="1175"/>
      <c r="B266" s="1175"/>
      <c r="C266" s="1175"/>
      <c r="D266" s="1175"/>
      <c r="E266" s="1175"/>
      <c r="Q266" s="1175"/>
      <c r="U266" s="1175"/>
    </row>
    <row r="267" spans="1:21" ht="14.1" customHeight="1">
      <c r="A267" s="1175"/>
      <c r="B267" s="1175"/>
      <c r="C267" s="1175"/>
      <c r="D267" s="1175"/>
      <c r="E267" s="1175"/>
      <c r="Q267" s="1175"/>
      <c r="U267" s="1175"/>
    </row>
    <row r="268" spans="1:21" ht="14.1" customHeight="1">
      <c r="A268" s="1175"/>
      <c r="B268" s="1175"/>
      <c r="C268" s="1175"/>
      <c r="D268" s="1175"/>
      <c r="E268" s="1175"/>
      <c r="Q268" s="1175"/>
      <c r="U268" s="1175"/>
    </row>
    <row r="269" spans="1:21" ht="14.1" customHeight="1">
      <c r="A269" s="1175"/>
      <c r="B269" s="1175"/>
      <c r="C269" s="1175"/>
      <c r="D269" s="1175"/>
      <c r="E269" s="1175"/>
      <c r="Q269" s="1175"/>
      <c r="U269" s="1175"/>
    </row>
    <row r="270" spans="1:21" ht="14.1" customHeight="1">
      <c r="A270" s="1175"/>
      <c r="B270" s="1175"/>
      <c r="C270" s="1175"/>
      <c r="D270" s="1175"/>
      <c r="E270" s="1175"/>
      <c r="Q270" s="1175"/>
      <c r="U270" s="1175"/>
    </row>
    <row r="271" spans="1:21" ht="14.1" customHeight="1">
      <c r="A271" s="1175"/>
      <c r="B271" s="1175"/>
      <c r="C271" s="1175"/>
      <c r="D271" s="1175"/>
      <c r="E271" s="1175"/>
      <c r="Q271" s="1175"/>
      <c r="U271" s="1175"/>
    </row>
    <row r="272" spans="1:21" ht="14.1" customHeight="1">
      <c r="A272" s="1175"/>
      <c r="B272" s="1175"/>
      <c r="C272" s="1175"/>
      <c r="D272" s="1175"/>
      <c r="E272" s="1175"/>
      <c r="Q272" s="1175"/>
      <c r="U272" s="1175"/>
    </row>
    <row r="273" spans="1:21" ht="14.1" customHeight="1">
      <c r="A273" s="1175"/>
      <c r="B273" s="1175"/>
      <c r="C273" s="1175"/>
      <c r="D273" s="1175"/>
      <c r="E273" s="1175"/>
      <c r="Q273" s="1175"/>
      <c r="U273" s="1175"/>
    </row>
    <row r="274" spans="1:21" ht="14.1" customHeight="1">
      <c r="A274" s="1175"/>
      <c r="B274" s="1175"/>
      <c r="C274" s="1175"/>
      <c r="D274" s="1175"/>
      <c r="E274" s="1175"/>
      <c r="Q274" s="1175"/>
      <c r="U274" s="1175"/>
    </row>
    <row r="275" spans="1:21" ht="14.1" customHeight="1">
      <c r="A275" s="1175"/>
      <c r="B275" s="1175"/>
      <c r="C275" s="1175"/>
      <c r="D275" s="1175"/>
      <c r="E275" s="1175"/>
      <c r="Q275" s="1175"/>
      <c r="U275" s="1175"/>
    </row>
    <row r="276" spans="1:21" ht="14.1" customHeight="1">
      <c r="A276" s="1175"/>
      <c r="B276" s="1175"/>
      <c r="C276" s="1175"/>
      <c r="D276" s="1175"/>
      <c r="E276" s="1175"/>
      <c r="Q276" s="1175"/>
      <c r="U276" s="1175"/>
    </row>
    <row r="277" spans="1:21" ht="14.1" customHeight="1">
      <c r="A277" s="1175"/>
      <c r="B277" s="1175"/>
      <c r="C277" s="1175"/>
      <c r="D277" s="1175"/>
      <c r="E277" s="1175"/>
      <c r="Q277" s="1175"/>
      <c r="U277" s="1175"/>
    </row>
    <row r="278" spans="1:21" ht="14.1" customHeight="1">
      <c r="A278" s="1175"/>
      <c r="B278" s="1175"/>
      <c r="C278" s="1175"/>
      <c r="D278" s="1175"/>
      <c r="E278" s="1175"/>
      <c r="Q278" s="1175"/>
      <c r="U278" s="1175"/>
    </row>
    <row r="279" spans="1:21" ht="14.1" customHeight="1">
      <c r="A279" s="1175"/>
      <c r="B279" s="1175"/>
      <c r="C279" s="1175"/>
      <c r="D279" s="1175"/>
      <c r="E279" s="1175"/>
      <c r="Q279" s="1175"/>
      <c r="U279" s="1175"/>
    </row>
    <row r="280" spans="1:21" ht="14.1" customHeight="1">
      <c r="A280" s="1175"/>
      <c r="B280" s="1175"/>
      <c r="C280" s="1175"/>
      <c r="D280" s="1175"/>
      <c r="E280" s="1175"/>
      <c r="Q280" s="1175"/>
      <c r="U280" s="1175"/>
    </row>
    <row r="281" spans="1:21" ht="14.1" customHeight="1">
      <c r="A281" s="1175"/>
      <c r="B281" s="1175"/>
      <c r="C281" s="1175"/>
      <c r="D281" s="1175"/>
      <c r="E281" s="1175"/>
      <c r="Q281" s="1175"/>
      <c r="U281" s="1175"/>
    </row>
    <row r="282" spans="1:21" ht="14.1" customHeight="1">
      <c r="A282" s="1175"/>
      <c r="B282" s="1175"/>
      <c r="C282" s="1175"/>
      <c r="D282" s="1175"/>
      <c r="E282" s="1175"/>
      <c r="Q282" s="1175"/>
      <c r="U282" s="1175"/>
    </row>
    <row r="283" spans="1:21" ht="14.1" customHeight="1">
      <c r="A283" s="1175"/>
      <c r="B283" s="1175"/>
      <c r="C283" s="1175"/>
      <c r="D283" s="1175"/>
      <c r="E283" s="1175"/>
      <c r="Q283" s="1175"/>
      <c r="U283" s="1175"/>
    </row>
    <row r="284" spans="1:21" ht="14.1" customHeight="1">
      <c r="A284" s="1175"/>
      <c r="B284" s="1175"/>
      <c r="C284" s="1175"/>
      <c r="D284" s="1175"/>
      <c r="E284" s="1175"/>
      <c r="Q284" s="1175"/>
      <c r="U284" s="1175"/>
    </row>
    <row r="285" spans="1:21" ht="14.1" customHeight="1">
      <c r="A285" s="1175"/>
      <c r="B285" s="1175"/>
      <c r="C285" s="1175"/>
      <c r="D285" s="1175"/>
      <c r="E285" s="1175"/>
      <c r="Q285" s="1175"/>
      <c r="U285" s="1175"/>
    </row>
    <row r="286" spans="1:21" ht="14.1" customHeight="1">
      <c r="A286" s="1175"/>
      <c r="B286" s="1175"/>
      <c r="C286" s="1175"/>
      <c r="D286" s="1175"/>
      <c r="E286" s="1175"/>
      <c r="Q286" s="1175"/>
      <c r="U286" s="1175"/>
    </row>
    <row r="287" spans="1:21" ht="14.1" customHeight="1">
      <c r="A287" s="1175"/>
      <c r="B287" s="1175"/>
      <c r="C287" s="1175"/>
      <c r="D287" s="1175"/>
      <c r="E287" s="1175"/>
      <c r="Q287" s="1175"/>
      <c r="U287" s="1175"/>
    </row>
    <row r="288" spans="1:21" ht="14.1" customHeight="1">
      <c r="A288" s="1175"/>
      <c r="B288" s="1175"/>
      <c r="C288" s="1175"/>
      <c r="D288" s="1175"/>
      <c r="E288" s="1175"/>
      <c r="Q288" s="1175"/>
      <c r="U288" s="1175"/>
    </row>
    <row r="289" spans="1:21" ht="14.1" customHeight="1">
      <c r="A289" s="1175"/>
      <c r="B289" s="1175"/>
      <c r="C289" s="1175"/>
      <c r="D289" s="1175"/>
      <c r="E289" s="1175"/>
      <c r="Q289" s="1175"/>
      <c r="U289" s="1175"/>
    </row>
    <row r="290" spans="1:21" ht="14.1" customHeight="1">
      <c r="A290" s="1175"/>
      <c r="B290" s="1175"/>
      <c r="C290" s="1175"/>
      <c r="D290" s="1175"/>
      <c r="E290" s="1175"/>
      <c r="Q290" s="1175"/>
      <c r="U290" s="1175"/>
    </row>
    <row r="291" spans="1:21" ht="14.1" customHeight="1">
      <c r="A291" s="1175"/>
      <c r="B291" s="1175"/>
      <c r="C291" s="1175"/>
      <c r="D291" s="1175"/>
      <c r="E291" s="1175"/>
      <c r="Q291" s="1175"/>
      <c r="U291" s="1175"/>
    </row>
    <row r="292" spans="1:21" ht="14.1" customHeight="1">
      <c r="A292" s="1175"/>
      <c r="B292" s="1175"/>
      <c r="C292" s="1175"/>
      <c r="D292" s="1175"/>
      <c r="E292" s="1175"/>
      <c r="Q292" s="1175"/>
      <c r="U292" s="1175"/>
    </row>
    <row r="293" spans="1:21" ht="14.1" customHeight="1">
      <c r="A293" s="1175"/>
      <c r="B293" s="1175"/>
      <c r="C293" s="1175"/>
      <c r="D293" s="1175"/>
      <c r="E293" s="1175"/>
      <c r="Q293" s="1175"/>
      <c r="U293" s="1175"/>
    </row>
    <row r="294" spans="1:21" ht="14.1" customHeight="1">
      <c r="A294" s="1175"/>
      <c r="B294" s="1175"/>
      <c r="C294" s="1175"/>
      <c r="D294" s="1175"/>
      <c r="E294" s="1175"/>
      <c r="Q294" s="1175"/>
      <c r="U294" s="1175"/>
    </row>
    <row r="295" spans="1:21" ht="14.1" customHeight="1">
      <c r="A295" s="1175"/>
      <c r="B295" s="1175"/>
      <c r="C295" s="1175"/>
      <c r="D295" s="1175"/>
      <c r="E295" s="1175"/>
      <c r="Q295" s="1175"/>
      <c r="U295" s="1175"/>
    </row>
    <row r="296" spans="1:21" ht="14.1" customHeight="1">
      <c r="A296" s="1175"/>
      <c r="B296" s="1175"/>
      <c r="C296" s="1175"/>
      <c r="D296" s="1175"/>
      <c r="E296" s="1175"/>
      <c r="Q296" s="1175"/>
      <c r="U296" s="1175"/>
    </row>
    <row r="297" spans="1:21" ht="14.1" customHeight="1">
      <c r="A297" s="1175"/>
      <c r="B297" s="1175"/>
      <c r="C297" s="1175"/>
      <c r="D297" s="1175"/>
      <c r="E297" s="1175"/>
      <c r="Q297" s="1175"/>
      <c r="U297" s="1175"/>
    </row>
    <row r="298" spans="1:21" ht="14.1" customHeight="1">
      <c r="A298" s="1175"/>
      <c r="B298" s="1175"/>
      <c r="C298" s="1175"/>
      <c r="D298" s="1175"/>
      <c r="E298" s="1175"/>
      <c r="Q298" s="1175"/>
      <c r="U298" s="1175"/>
    </row>
    <row r="299" spans="1:21" ht="14.1" customHeight="1">
      <c r="A299" s="1175"/>
      <c r="B299" s="1175"/>
      <c r="C299" s="1175"/>
      <c r="D299" s="1175"/>
      <c r="E299" s="1175"/>
      <c r="Q299" s="1175"/>
      <c r="U299" s="1175"/>
    </row>
    <row r="300" spans="1:21" ht="14.1" customHeight="1">
      <c r="A300" s="1175"/>
      <c r="B300" s="1175"/>
      <c r="C300" s="1175"/>
      <c r="D300" s="1175"/>
      <c r="E300" s="1175"/>
      <c r="Q300" s="1175"/>
      <c r="U300" s="1175"/>
    </row>
    <row r="301" spans="1:21" ht="14.1" customHeight="1">
      <c r="A301" s="1175"/>
      <c r="B301" s="1175"/>
      <c r="C301" s="1175"/>
      <c r="D301" s="1175"/>
      <c r="E301" s="1175"/>
      <c r="Q301" s="1175"/>
      <c r="U301" s="1175"/>
    </row>
    <row r="302" spans="1:21" ht="14.1" customHeight="1">
      <c r="A302" s="1175"/>
      <c r="B302" s="1175"/>
      <c r="C302" s="1175"/>
      <c r="D302" s="1175"/>
      <c r="E302" s="1175"/>
      <c r="Q302" s="1175"/>
      <c r="U302" s="1175"/>
    </row>
    <row r="303" spans="1:21" ht="14.1" customHeight="1">
      <c r="A303" s="1175"/>
      <c r="B303" s="1175"/>
      <c r="C303" s="1175"/>
      <c r="D303" s="1175"/>
      <c r="E303" s="1175"/>
      <c r="Q303" s="1175"/>
      <c r="U303" s="1175"/>
    </row>
    <row r="304" spans="1:21" ht="14.1" customHeight="1">
      <c r="A304" s="1175"/>
      <c r="B304" s="1175"/>
      <c r="C304" s="1175"/>
      <c r="D304" s="1175"/>
      <c r="E304" s="1175"/>
      <c r="Q304" s="1175"/>
      <c r="U304" s="1175"/>
    </row>
    <row r="305" spans="1:21" ht="14.1" customHeight="1">
      <c r="A305" s="1175"/>
      <c r="B305" s="1175"/>
      <c r="C305" s="1175"/>
      <c r="D305" s="1175"/>
      <c r="E305" s="1175"/>
      <c r="Q305" s="1175"/>
      <c r="U305" s="1175"/>
    </row>
    <row r="306" spans="1:21" ht="14.1" customHeight="1">
      <c r="A306" s="1175"/>
      <c r="B306" s="1175"/>
      <c r="C306" s="1175"/>
      <c r="D306" s="1175"/>
      <c r="E306" s="1175"/>
      <c r="Q306" s="1175"/>
      <c r="U306" s="1175"/>
    </row>
    <row r="307" spans="1:21" ht="14.1" customHeight="1">
      <c r="A307" s="1175"/>
      <c r="B307" s="1175"/>
      <c r="C307" s="1175"/>
      <c r="D307" s="1175"/>
      <c r="E307" s="1175"/>
      <c r="Q307" s="1175"/>
      <c r="U307" s="1175"/>
    </row>
    <row r="308" spans="1:21" ht="14.1" customHeight="1">
      <c r="A308" s="1175"/>
      <c r="B308" s="1175"/>
      <c r="C308" s="1175"/>
      <c r="D308" s="1175"/>
      <c r="E308" s="1175"/>
      <c r="Q308" s="1175"/>
      <c r="U308" s="1175"/>
    </row>
    <row r="309" spans="1:21" ht="14.1" customHeight="1">
      <c r="A309" s="1175"/>
      <c r="B309" s="1175"/>
      <c r="C309" s="1175"/>
      <c r="D309" s="1175"/>
      <c r="E309" s="1175"/>
      <c r="Q309" s="1175"/>
      <c r="U309" s="1175"/>
    </row>
    <row r="310" spans="1:21" ht="14.1" customHeight="1">
      <c r="A310" s="1175"/>
      <c r="B310" s="1175"/>
      <c r="C310" s="1175"/>
      <c r="D310" s="1175"/>
      <c r="E310" s="1175"/>
      <c r="Q310" s="1175"/>
      <c r="U310" s="1175"/>
    </row>
    <row r="311" spans="1:21" ht="14.1" customHeight="1">
      <c r="A311" s="1175"/>
      <c r="B311" s="1175"/>
      <c r="C311" s="1175"/>
      <c r="D311" s="1175"/>
      <c r="E311" s="1175"/>
      <c r="Q311" s="1175"/>
      <c r="U311" s="1175"/>
    </row>
    <row r="312" spans="1:21" ht="14.1" customHeight="1">
      <c r="A312" s="1175"/>
      <c r="B312" s="1175"/>
      <c r="C312" s="1175"/>
      <c r="D312" s="1175"/>
      <c r="E312" s="1175"/>
      <c r="Q312" s="1175"/>
      <c r="U312" s="1175"/>
    </row>
    <row r="313" spans="1:21" ht="14.1" customHeight="1">
      <c r="A313" s="1175"/>
      <c r="B313" s="1175"/>
      <c r="C313" s="1175"/>
      <c r="D313" s="1175"/>
      <c r="E313" s="1175"/>
      <c r="Q313" s="1175"/>
      <c r="U313" s="1175"/>
    </row>
    <row r="314" spans="1:21" ht="14.1" customHeight="1">
      <c r="A314" s="1175"/>
      <c r="B314" s="1175"/>
      <c r="C314" s="1175"/>
      <c r="D314" s="1175"/>
      <c r="E314" s="1175"/>
      <c r="Q314" s="1175"/>
      <c r="U314" s="1175"/>
    </row>
    <row r="315" spans="1:21" ht="14.1" customHeight="1">
      <c r="A315" s="1175"/>
      <c r="B315" s="1175"/>
      <c r="C315" s="1175"/>
      <c r="D315" s="1175"/>
      <c r="E315" s="1175"/>
      <c r="Q315" s="1175"/>
      <c r="U315" s="1175"/>
    </row>
    <row r="316" spans="1:21" ht="14.1" customHeight="1">
      <c r="A316" s="1175"/>
      <c r="B316" s="1175"/>
      <c r="C316" s="1175"/>
      <c r="D316" s="1175"/>
      <c r="E316" s="1175"/>
      <c r="Q316" s="1175"/>
      <c r="U316" s="1175"/>
    </row>
    <row r="317" spans="1:21" ht="14.1" customHeight="1">
      <c r="A317" s="1175"/>
      <c r="B317" s="1175"/>
      <c r="C317" s="1175"/>
      <c r="D317" s="1175"/>
      <c r="E317" s="1175"/>
      <c r="Q317" s="1175"/>
      <c r="U317" s="1175"/>
    </row>
    <row r="318" spans="1:21" ht="14.1" customHeight="1">
      <c r="A318" s="1175"/>
      <c r="B318" s="1175"/>
      <c r="C318" s="1175"/>
      <c r="D318" s="1175"/>
      <c r="E318" s="1175"/>
      <c r="Q318" s="1175"/>
      <c r="U318" s="1175"/>
    </row>
    <row r="319" spans="1:21" ht="14.1" customHeight="1">
      <c r="A319" s="1175"/>
      <c r="B319" s="1175"/>
      <c r="C319" s="1175"/>
      <c r="D319" s="1175"/>
      <c r="E319" s="1175"/>
      <c r="Q319" s="1175"/>
      <c r="U319" s="1175"/>
    </row>
    <row r="320" spans="1:21" ht="14.1" customHeight="1">
      <c r="A320" s="1175"/>
      <c r="B320" s="1175"/>
      <c r="C320" s="1175"/>
      <c r="D320" s="1175"/>
      <c r="E320" s="1175"/>
      <c r="Q320" s="1175"/>
      <c r="U320" s="1175"/>
    </row>
    <row r="321" spans="1:21" ht="14.1" customHeight="1">
      <c r="A321" s="1175"/>
      <c r="B321" s="1175"/>
      <c r="C321" s="1175"/>
      <c r="D321" s="1175"/>
      <c r="E321" s="1175"/>
      <c r="Q321" s="1175"/>
      <c r="U321" s="1175"/>
    </row>
    <row r="322" spans="1:21" ht="14.1" customHeight="1">
      <c r="A322" s="1175"/>
      <c r="B322" s="1175"/>
      <c r="C322" s="1175"/>
      <c r="D322" s="1175"/>
      <c r="E322" s="1175"/>
      <c r="Q322" s="1175"/>
      <c r="U322" s="1175"/>
    </row>
    <row r="323" spans="1:21" ht="14.1" customHeight="1">
      <c r="A323" s="1175"/>
      <c r="B323" s="1175"/>
      <c r="C323" s="1175"/>
      <c r="D323" s="1175"/>
      <c r="E323" s="1175"/>
      <c r="Q323" s="1175"/>
      <c r="U323" s="1175"/>
    </row>
    <row r="324" spans="1:21" ht="14.1" customHeight="1">
      <c r="A324" s="1175"/>
      <c r="B324" s="1175"/>
      <c r="C324" s="1175"/>
      <c r="D324" s="1175"/>
      <c r="E324" s="1175"/>
      <c r="Q324" s="1175"/>
      <c r="U324" s="1175"/>
    </row>
    <row r="325" spans="1:21" ht="14.1" customHeight="1">
      <c r="A325" s="1175"/>
      <c r="B325" s="1175"/>
      <c r="C325" s="1175"/>
      <c r="D325" s="1175"/>
      <c r="E325" s="1175"/>
      <c r="Q325" s="1175"/>
      <c r="U325" s="1175"/>
    </row>
    <row r="326" spans="1:21" ht="14.1" customHeight="1">
      <c r="A326" s="1175"/>
      <c r="B326" s="1175"/>
      <c r="C326" s="1175"/>
      <c r="D326" s="1175"/>
      <c r="E326" s="1175"/>
      <c r="Q326" s="1175"/>
      <c r="U326" s="1175"/>
    </row>
    <row r="327" spans="1:21" ht="14.1" customHeight="1">
      <c r="A327" s="1175"/>
      <c r="B327" s="1175"/>
      <c r="C327" s="1175"/>
      <c r="D327" s="1175"/>
      <c r="E327" s="1175"/>
      <c r="Q327" s="1175"/>
      <c r="U327" s="1175"/>
    </row>
    <row r="328" spans="1:21" ht="14.1" customHeight="1">
      <c r="A328" s="1175"/>
      <c r="B328" s="1175"/>
      <c r="C328" s="1175"/>
      <c r="D328" s="1175"/>
      <c r="E328" s="1175"/>
      <c r="Q328" s="1175"/>
      <c r="U328" s="1175"/>
    </row>
    <row r="329" spans="1:21" ht="14.1" customHeight="1">
      <c r="A329" s="1175"/>
      <c r="B329" s="1175"/>
      <c r="C329" s="1175"/>
      <c r="D329" s="1175"/>
      <c r="E329" s="1175"/>
      <c r="Q329" s="1175"/>
      <c r="U329" s="1175"/>
    </row>
    <row r="330" spans="1:21" ht="14.1" customHeight="1">
      <c r="A330" s="1175"/>
      <c r="B330" s="1175"/>
      <c r="C330" s="1175"/>
      <c r="D330" s="1175"/>
      <c r="E330" s="1175"/>
      <c r="Q330" s="1175"/>
      <c r="U330" s="1175"/>
    </row>
    <row r="331" spans="1:21" ht="14.1" customHeight="1">
      <c r="A331" s="1175"/>
      <c r="B331" s="1175"/>
      <c r="C331" s="1175"/>
      <c r="D331" s="1175"/>
      <c r="E331" s="1175"/>
      <c r="Q331" s="1175"/>
      <c r="U331" s="1175"/>
    </row>
    <row r="332" spans="1:21" ht="14.1" customHeight="1">
      <c r="A332" s="1175"/>
      <c r="B332" s="1175"/>
      <c r="C332" s="1175"/>
      <c r="D332" s="1175"/>
      <c r="E332" s="1175"/>
      <c r="Q332" s="1175"/>
      <c r="U332" s="1175"/>
    </row>
    <row r="333" spans="1:21" ht="14.1" customHeight="1">
      <c r="A333" s="1175"/>
      <c r="B333" s="1175"/>
      <c r="C333" s="1175"/>
      <c r="D333" s="1175"/>
      <c r="E333" s="1175"/>
      <c r="Q333" s="1175"/>
      <c r="U333" s="1175"/>
    </row>
    <row r="334" spans="1:21" ht="14.1" customHeight="1">
      <c r="A334" s="1175"/>
      <c r="B334" s="1175"/>
      <c r="C334" s="1175"/>
      <c r="D334" s="1175"/>
      <c r="E334" s="1175"/>
      <c r="Q334" s="1175"/>
      <c r="U334" s="1175"/>
    </row>
    <row r="335" spans="1:21" ht="14.1" customHeight="1">
      <c r="A335" s="1175"/>
      <c r="B335" s="1175"/>
      <c r="C335" s="1175"/>
      <c r="D335" s="1175"/>
      <c r="E335" s="1175"/>
      <c r="Q335" s="1175"/>
      <c r="U335" s="1175"/>
    </row>
    <row r="336" spans="1:21" ht="14.1" customHeight="1">
      <c r="A336" s="1175"/>
      <c r="B336" s="1175"/>
      <c r="C336" s="1175"/>
      <c r="D336" s="1175"/>
      <c r="E336" s="1175"/>
      <c r="Q336" s="1175"/>
      <c r="U336" s="1175"/>
    </row>
    <row r="337" spans="1:21" ht="14.1" customHeight="1">
      <c r="A337" s="1175"/>
      <c r="B337" s="1175"/>
      <c r="C337" s="1175"/>
      <c r="D337" s="1175"/>
      <c r="E337" s="1175"/>
      <c r="Q337" s="1175"/>
      <c r="U337" s="1175"/>
    </row>
    <row r="338" spans="1:21" ht="14.1" customHeight="1">
      <c r="A338" s="1175"/>
      <c r="B338" s="1175"/>
      <c r="C338" s="1175"/>
      <c r="D338" s="1175"/>
      <c r="E338" s="1175"/>
      <c r="Q338" s="1175"/>
      <c r="U338" s="1175"/>
    </row>
    <row r="339" spans="1:21" ht="14.1" customHeight="1">
      <c r="A339" s="1175"/>
      <c r="B339" s="1175"/>
      <c r="C339" s="1175"/>
      <c r="D339" s="1175"/>
      <c r="E339" s="1175"/>
      <c r="Q339" s="1175"/>
      <c r="U339" s="1175"/>
    </row>
    <row r="340" spans="1:21" ht="14.1" customHeight="1">
      <c r="A340" s="1175"/>
      <c r="B340" s="1175"/>
      <c r="C340" s="1175"/>
      <c r="D340" s="1175"/>
      <c r="E340" s="1175"/>
      <c r="Q340" s="1175"/>
      <c r="U340" s="1175"/>
    </row>
    <row r="341" spans="1:21" ht="14.1" customHeight="1">
      <c r="A341" s="1175"/>
      <c r="B341" s="1175"/>
      <c r="C341" s="1175"/>
      <c r="D341" s="1175"/>
      <c r="E341" s="1175"/>
      <c r="Q341" s="1175"/>
      <c r="U341" s="1175"/>
    </row>
    <row r="342" spans="1:21" ht="14.1" customHeight="1">
      <c r="A342" s="1175"/>
      <c r="B342" s="1175"/>
      <c r="C342" s="1175"/>
      <c r="D342" s="1175"/>
      <c r="E342" s="1175"/>
      <c r="Q342" s="1175"/>
      <c r="U342" s="1175"/>
    </row>
    <row r="343" spans="1:21" ht="14.1" customHeight="1">
      <c r="A343" s="1175"/>
      <c r="B343" s="1175"/>
      <c r="C343" s="1175"/>
      <c r="D343" s="1175"/>
      <c r="E343" s="1175"/>
      <c r="Q343" s="1175"/>
      <c r="U343" s="1175"/>
    </row>
    <row r="344" spans="1:21" ht="14.1" customHeight="1">
      <c r="A344" s="1175"/>
      <c r="B344" s="1175"/>
      <c r="C344" s="1175"/>
      <c r="D344" s="1175"/>
      <c r="E344" s="1175"/>
      <c r="Q344" s="1175"/>
      <c r="U344" s="1175"/>
    </row>
    <row r="345" spans="1:21" ht="14.1" customHeight="1">
      <c r="A345" s="1175"/>
      <c r="B345" s="1175"/>
      <c r="C345" s="1175"/>
      <c r="D345" s="1175"/>
      <c r="E345" s="1175"/>
      <c r="Q345" s="1175"/>
      <c r="U345" s="1175"/>
    </row>
    <row r="346" spans="1:21" ht="14.1" customHeight="1">
      <c r="A346" s="1175"/>
      <c r="B346" s="1175"/>
      <c r="C346" s="1175"/>
      <c r="D346" s="1175"/>
      <c r="E346" s="1175"/>
      <c r="Q346" s="1175"/>
      <c r="U346" s="1175"/>
    </row>
    <row r="347" spans="1:21" ht="14.1" customHeight="1">
      <c r="A347" s="1175"/>
      <c r="B347" s="1175"/>
      <c r="C347" s="1175"/>
      <c r="D347" s="1175"/>
      <c r="E347" s="1175"/>
      <c r="Q347" s="1175"/>
      <c r="U347" s="1175"/>
    </row>
    <row r="348" spans="1:21" ht="14.1" customHeight="1">
      <c r="A348" s="1175"/>
      <c r="B348" s="1175"/>
      <c r="C348" s="1175"/>
      <c r="D348" s="1175"/>
      <c r="E348" s="1175"/>
      <c r="Q348" s="1175"/>
      <c r="U348" s="1175"/>
    </row>
    <row r="349" spans="1:21" ht="14.1" customHeight="1">
      <c r="A349" s="1175"/>
      <c r="B349" s="1175"/>
      <c r="C349" s="1175"/>
      <c r="D349" s="1175"/>
      <c r="E349" s="1175"/>
      <c r="Q349" s="1175"/>
      <c r="U349" s="1175"/>
    </row>
    <row r="350" spans="1:21" ht="14.1" customHeight="1">
      <c r="A350" s="1175"/>
      <c r="B350" s="1175"/>
      <c r="C350" s="1175"/>
      <c r="D350" s="1175"/>
      <c r="E350" s="1175"/>
      <c r="Q350" s="1175"/>
      <c r="U350" s="1175"/>
    </row>
    <row r="351" spans="1:21" ht="14.1" customHeight="1">
      <c r="A351" s="1175"/>
      <c r="B351" s="1175"/>
      <c r="C351" s="1175"/>
      <c r="D351" s="1175"/>
      <c r="E351" s="1175"/>
      <c r="Q351" s="1175"/>
      <c r="U351" s="1175"/>
    </row>
    <row r="352" spans="1:21" ht="14.1" customHeight="1">
      <c r="A352" s="1175"/>
      <c r="B352" s="1175"/>
      <c r="C352" s="1175"/>
      <c r="D352" s="1175"/>
      <c r="E352" s="1175"/>
      <c r="Q352" s="1175"/>
      <c r="U352" s="1175"/>
    </row>
    <row r="353" spans="1:21" ht="14.1" customHeight="1">
      <c r="A353" s="1175"/>
      <c r="B353" s="1175"/>
      <c r="C353" s="1175"/>
      <c r="D353" s="1175"/>
      <c r="E353" s="1175"/>
      <c r="Q353" s="1175"/>
      <c r="U353" s="1175"/>
    </row>
    <row r="354" spans="1:21" ht="14.1" customHeight="1">
      <c r="A354" s="1175"/>
      <c r="B354" s="1175"/>
      <c r="C354" s="1175"/>
      <c r="D354" s="1175"/>
      <c r="E354" s="1175"/>
      <c r="Q354" s="1175"/>
      <c r="U354" s="1175"/>
    </row>
    <row r="355" spans="1:21" ht="14.1" customHeight="1">
      <c r="A355" s="1175"/>
      <c r="B355" s="1175"/>
      <c r="C355" s="1175"/>
      <c r="D355" s="1175"/>
      <c r="E355" s="1175"/>
      <c r="Q355" s="1175"/>
      <c r="U355" s="1175"/>
    </row>
    <row r="356" spans="1:21" ht="14.1" customHeight="1">
      <c r="A356" s="1175"/>
      <c r="B356" s="1175"/>
      <c r="C356" s="1175"/>
      <c r="D356" s="1175"/>
      <c r="E356" s="1175"/>
      <c r="Q356" s="1175"/>
      <c r="U356" s="1175"/>
    </row>
    <row r="357" spans="1:21" ht="14.1" customHeight="1">
      <c r="A357" s="1175"/>
      <c r="B357" s="1175"/>
      <c r="C357" s="1175"/>
      <c r="D357" s="1175"/>
      <c r="E357" s="1175"/>
      <c r="Q357" s="1175"/>
      <c r="U357" s="1175"/>
    </row>
    <row r="358" spans="1:21" ht="14.1" customHeight="1">
      <c r="A358" s="1175"/>
      <c r="B358" s="1175"/>
      <c r="C358" s="1175"/>
      <c r="D358" s="1175"/>
      <c r="E358" s="1175"/>
      <c r="Q358" s="1175"/>
      <c r="U358" s="1175"/>
    </row>
    <row r="359" spans="1:21" ht="14.1" customHeight="1">
      <c r="A359" s="1175"/>
      <c r="B359" s="1175"/>
      <c r="C359" s="1175"/>
      <c r="D359" s="1175"/>
      <c r="E359" s="1175"/>
      <c r="Q359" s="1175"/>
      <c r="U359" s="1175"/>
    </row>
    <row r="360" spans="1:21" ht="14.1" customHeight="1">
      <c r="A360" s="1175"/>
      <c r="B360" s="1175"/>
      <c r="C360" s="1175"/>
      <c r="D360" s="1175"/>
      <c r="E360" s="1175"/>
      <c r="Q360" s="1175"/>
      <c r="U360" s="1175"/>
    </row>
    <row r="361" spans="1:21" ht="14.1" customHeight="1">
      <c r="A361" s="1175"/>
      <c r="B361" s="1175"/>
      <c r="C361" s="1175"/>
      <c r="D361" s="1175"/>
      <c r="E361" s="1175"/>
      <c r="Q361" s="1175"/>
      <c r="U361" s="1175"/>
    </row>
    <row r="362" spans="1:21" ht="14.1" customHeight="1">
      <c r="A362" s="1175"/>
      <c r="B362" s="1175"/>
      <c r="C362" s="1175"/>
      <c r="D362" s="1175"/>
      <c r="E362" s="1175"/>
      <c r="Q362" s="1175"/>
      <c r="U362" s="1175"/>
    </row>
    <row r="363" spans="1:21" ht="14.1" customHeight="1">
      <c r="A363" s="1175"/>
      <c r="B363" s="1175"/>
      <c r="C363" s="1175"/>
      <c r="D363" s="1175"/>
      <c r="E363" s="1175"/>
      <c r="Q363" s="1175"/>
      <c r="U363" s="1175"/>
    </row>
    <row r="364" spans="1:21" ht="14.1" customHeight="1">
      <c r="A364" s="1175"/>
      <c r="B364" s="1175"/>
      <c r="C364" s="1175"/>
      <c r="D364" s="1175"/>
      <c r="E364" s="1175"/>
      <c r="Q364" s="1175"/>
      <c r="U364" s="1175"/>
    </row>
    <row r="365" spans="1:21" ht="14.1" customHeight="1">
      <c r="A365" s="1175"/>
      <c r="B365" s="1175"/>
      <c r="C365" s="1175"/>
      <c r="D365" s="1175"/>
      <c r="E365" s="1175"/>
      <c r="Q365" s="1175"/>
      <c r="U365" s="1175"/>
    </row>
    <row r="366" spans="1:21" ht="14.1" customHeight="1">
      <c r="A366" s="1175"/>
      <c r="B366" s="1175"/>
      <c r="C366" s="1175"/>
      <c r="D366" s="1175"/>
      <c r="E366" s="1175"/>
      <c r="Q366" s="1175"/>
      <c r="U366" s="1175"/>
    </row>
    <row r="367" spans="1:21" ht="14.1" customHeight="1">
      <c r="A367" s="1175"/>
      <c r="B367" s="1175"/>
      <c r="C367" s="1175"/>
      <c r="D367" s="1175"/>
      <c r="E367" s="1175"/>
      <c r="Q367" s="1175"/>
      <c r="U367" s="1175"/>
    </row>
    <row r="368" spans="1:21" ht="14.1" customHeight="1">
      <c r="A368" s="1175"/>
      <c r="B368" s="1175"/>
      <c r="C368" s="1175"/>
      <c r="D368" s="1175"/>
      <c r="E368" s="1175"/>
      <c r="Q368" s="1175"/>
      <c r="U368" s="1175"/>
    </row>
    <row r="369" spans="1:21" ht="14.1" customHeight="1">
      <c r="A369" s="1175"/>
      <c r="B369" s="1175"/>
      <c r="C369" s="1175"/>
      <c r="D369" s="1175"/>
      <c r="E369" s="1175"/>
      <c r="Q369" s="1175"/>
      <c r="U369" s="1175"/>
    </row>
    <row r="370" spans="1:21" ht="14.1" customHeight="1">
      <c r="A370" s="1175"/>
      <c r="B370" s="1175"/>
      <c r="C370" s="1175"/>
      <c r="D370" s="1175"/>
      <c r="E370" s="1175"/>
      <c r="Q370" s="1175"/>
      <c r="U370" s="1175"/>
    </row>
    <row r="371" spans="1:21" ht="14.1" customHeight="1">
      <c r="A371" s="1175"/>
      <c r="B371" s="1175"/>
      <c r="C371" s="1175"/>
      <c r="D371" s="1175"/>
      <c r="E371" s="1175"/>
      <c r="Q371" s="1175"/>
      <c r="U371" s="1175"/>
    </row>
    <row r="372" spans="1:21" ht="14.1" customHeight="1">
      <c r="A372" s="1175"/>
      <c r="B372" s="1175"/>
      <c r="C372" s="1175"/>
      <c r="D372" s="1175"/>
      <c r="E372" s="1175"/>
      <c r="Q372" s="1175"/>
      <c r="U372" s="1175"/>
    </row>
    <row r="373" spans="1:21" ht="14.1" customHeight="1">
      <c r="A373" s="1175"/>
      <c r="B373" s="1175"/>
      <c r="C373" s="1175"/>
      <c r="D373" s="1175"/>
      <c r="E373" s="1175"/>
      <c r="Q373" s="1175"/>
      <c r="U373" s="1175"/>
    </row>
    <row r="374" spans="1:21" ht="14.1" customHeight="1">
      <c r="A374" s="1175"/>
      <c r="B374" s="1175"/>
      <c r="C374" s="1175"/>
      <c r="D374" s="1175"/>
      <c r="E374" s="1175"/>
      <c r="Q374" s="1175"/>
      <c r="U374" s="1175"/>
    </row>
    <row r="375" spans="1:21" ht="14.1" customHeight="1">
      <c r="A375" s="1175"/>
      <c r="B375" s="1175"/>
      <c r="C375" s="1175"/>
      <c r="D375" s="1175"/>
      <c r="E375" s="1175"/>
      <c r="Q375" s="1175"/>
      <c r="U375" s="1175"/>
    </row>
    <row r="376" spans="1:21" ht="14.1" customHeight="1">
      <c r="A376" s="1175"/>
      <c r="B376" s="1175"/>
      <c r="C376" s="1175"/>
      <c r="D376" s="1175"/>
      <c r="E376" s="1175"/>
      <c r="Q376" s="1175"/>
      <c r="U376" s="1175"/>
    </row>
    <row r="377" spans="1:21" ht="14.1" customHeight="1">
      <c r="A377" s="1175"/>
      <c r="B377" s="1175"/>
      <c r="C377" s="1175"/>
      <c r="D377" s="1175"/>
      <c r="E377" s="1175"/>
      <c r="Q377" s="1175"/>
      <c r="U377" s="1175"/>
    </row>
    <row r="378" spans="1:21" ht="14.1" customHeight="1">
      <c r="A378" s="1175"/>
      <c r="B378" s="1175"/>
      <c r="C378" s="1175"/>
      <c r="D378" s="1175"/>
      <c r="E378" s="1175"/>
      <c r="Q378" s="1175"/>
      <c r="U378" s="1175"/>
    </row>
    <row r="379" spans="1:21" ht="14.1" customHeight="1">
      <c r="A379" s="1175"/>
      <c r="B379" s="1175"/>
      <c r="C379" s="1175"/>
      <c r="D379" s="1175"/>
      <c r="E379" s="1175"/>
      <c r="Q379" s="1175"/>
      <c r="U379" s="1175"/>
    </row>
    <row r="380" spans="1:21" ht="14.1" customHeight="1">
      <c r="A380" s="1175"/>
      <c r="B380" s="1175"/>
      <c r="C380" s="1175"/>
      <c r="D380" s="1175"/>
      <c r="E380" s="1175"/>
      <c r="Q380" s="1175"/>
      <c r="U380" s="1175"/>
    </row>
    <row r="381" spans="1:21" ht="14.1" customHeight="1">
      <c r="A381" s="1175"/>
      <c r="B381" s="1175"/>
      <c r="C381" s="1175"/>
      <c r="D381" s="1175"/>
      <c r="E381" s="1175"/>
      <c r="Q381" s="1175"/>
      <c r="U381" s="1175"/>
    </row>
    <row r="382" spans="1:21" ht="14.1" customHeight="1">
      <c r="A382" s="1175"/>
      <c r="B382" s="1175"/>
      <c r="C382" s="1175"/>
      <c r="D382" s="1175"/>
      <c r="E382" s="1175"/>
      <c r="Q382" s="1175"/>
      <c r="U382" s="1175"/>
    </row>
    <row r="383" spans="1:21" ht="14.1" customHeight="1">
      <c r="A383" s="1175"/>
      <c r="B383" s="1175"/>
      <c r="C383" s="1175"/>
      <c r="D383" s="1175"/>
      <c r="E383" s="1175"/>
      <c r="Q383" s="1175"/>
      <c r="U383" s="1175"/>
    </row>
    <row r="384" spans="1:21" ht="14.1" customHeight="1">
      <c r="A384" s="1175"/>
      <c r="B384" s="1175"/>
      <c r="C384" s="1175"/>
      <c r="D384" s="1175"/>
      <c r="E384" s="1175"/>
      <c r="Q384" s="1175"/>
      <c r="U384" s="1175"/>
    </row>
    <row r="385" spans="1:21" ht="14.1" customHeight="1">
      <c r="A385" s="1175"/>
      <c r="B385" s="1175"/>
      <c r="C385" s="1175"/>
      <c r="D385" s="1175"/>
      <c r="E385" s="1175"/>
      <c r="Q385" s="1175"/>
      <c r="U385" s="1175"/>
    </row>
    <row r="386" spans="1:21" ht="14.1" customHeight="1">
      <c r="A386" s="1175"/>
      <c r="B386" s="1175"/>
      <c r="C386" s="1175"/>
      <c r="D386" s="1175"/>
      <c r="E386" s="1175"/>
      <c r="Q386" s="1175"/>
      <c r="U386" s="1175"/>
    </row>
    <row r="387" spans="1:21" ht="14.1" customHeight="1">
      <c r="A387" s="1175"/>
      <c r="B387" s="1175"/>
      <c r="C387" s="1175"/>
      <c r="D387" s="1175"/>
      <c r="E387" s="1175"/>
      <c r="Q387" s="1175"/>
      <c r="U387" s="1175"/>
    </row>
    <row r="388" spans="1:21" ht="14.1" customHeight="1">
      <c r="A388" s="1175"/>
      <c r="B388" s="1175"/>
      <c r="C388" s="1175"/>
      <c r="D388" s="1175"/>
      <c r="E388" s="1175"/>
      <c r="Q388" s="1175"/>
      <c r="U388" s="1175"/>
    </row>
    <row r="389" spans="1:21" ht="14.1" customHeight="1">
      <c r="A389" s="1175"/>
      <c r="B389" s="1175"/>
      <c r="C389" s="1175"/>
      <c r="D389" s="1175"/>
      <c r="E389" s="1175"/>
      <c r="Q389" s="1175"/>
      <c r="U389" s="1175"/>
    </row>
    <row r="390" spans="1:21" ht="14.1" customHeight="1">
      <c r="A390" s="1175"/>
      <c r="B390" s="1175"/>
      <c r="C390" s="1175"/>
      <c r="D390" s="1175"/>
      <c r="E390" s="1175"/>
      <c r="Q390" s="1175"/>
      <c r="U390" s="1175"/>
    </row>
    <row r="391" spans="1:21" ht="14.1" customHeight="1">
      <c r="A391" s="1175"/>
      <c r="B391" s="1175"/>
      <c r="C391" s="1175"/>
      <c r="D391" s="1175"/>
      <c r="E391" s="1175"/>
      <c r="Q391" s="1175"/>
      <c r="U391" s="1175"/>
    </row>
    <row r="392" spans="1:21" ht="14.1" customHeight="1">
      <c r="A392" s="1175"/>
      <c r="B392" s="1175"/>
      <c r="C392" s="1175"/>
      <c r="D392" s="1175"/>
      <c r="E392" s="1175"/>
      <c r="Q392" s="1175"/>
      <c r="U392" s="1175"/>
    </row>
    <row r="393" spans="1:21" ht="14.1" customHeight="1">
      <c r="A393" s="1175"/>
      <c r="B393" s="1175"/>
      <c r="C393" s="1175"/>
      <c r="D393" s="1175"/>
      <c r="E393" s="1175"/>
      <c r="Q393" s="1175"/>
      <c r="U393" s="1175"/>
    </row>
    <row r="394" spans="1:21" ht="14.1" customHeight="1">
      <c r="A394" s="1175"/>
      <c r="B394" s="1175"/>
      <c r="C394" s="1175"/>
      <c r="D394" s="1175"/>
      <c r="E394" s="1175"/>
      <c r="Q394" s="1175"/>
      <c r="U394" s="1175"/>
    </row>
    <row r="395" spans="1:21" ht="14.1" customHeight="1">
      <c r="A395" s="1175"/>
      <c r="B395" s="1175"/>
      <c r="C395" s="1175"/>
      <c r="D395" s="1175"/>
      <c r="E395" s="1175"/>
      <c r="Q395" s="1175"/>
      <c r="U395" s="1175"/>
    </row>
    <row r="396" spans="1:21" ht="14.1" customHeight="1">
      <c r="A396" s="1175"/>
      <c r="B396" s="1175"/>
      <c r="C396" s="1175"/>
      <c r="D396" s="1175"/>
      <c r="E396" s="1175"/>
      <c r="Q396" s="1175"/>
      <c r="U396" s="1175"/>
    </row>
    <row r="397" spans="1:21" ht="14.1" customHeight="1">
      <c r="A397" s="1175"/>
      <c r="B397" s="1175"/>
      <c r="C397" s="1175"/>
      <c r="D397" s="1175"/>
      <c r="E397" s="1175"/>
      <c r="Q397" s="1175"/>
      <c r="U397" s="1175"/>
    </row>
    <row r="398" spans="1:21" ht="14.1" customHeight="1">
      <c r="A398" s="1175"/>
      <c r="B398" s="1175"/>
      <c r="C398" s="1175"/>
      <c r="D398" s="1175"/>
      <c r="E398" s="1175"/>
      <c r="Q398" s="1175"/>
      <c r="U398" s="1175"/>
    </row>
    <row r="399" spans="1:21" ht="14.1" customHeight="1">
      <c r="A399" s="1175"/>
      <c r="B399" s="1175"/>
      <c r="C399" s="1175"/>
      <c r="D399" s="1175"/>
      <c r="E399" s="1175"/>
      <c r="Q399" s="1175"/>
      <c r="U399" s="1175"/>
    </row>
    <row r="400" spans="1:21" ht="14.1" customHeight="1">
      <c r="A400" s="1175"/>
      <c r="B400" s="1175"/>
      <c r="C400" s="1175"/>
      <c r="D400" s="1175"/>
      <c r="E400" s="1175"/>
      <c r="Q400" s="1175"/>
      <c r="U400" s="1175"/>
    </row>
    <row r="401" spans="1:21" ht="14.1" customHeight="1">
      <c r="A401" s="1175"/>
      <c r="B401" s="1175"/>
      <c r="C401" s="1175"/>
      <c r="D401" s="1175"/>
      <c r="E401" s="1175"/>
      <c r="Q401" s="1175"/>
      <c r="U401" s="1175"/>
    </row>
    <row r="402" spans="1:21" ht="14.1" customHeight="1">
      <c r="A402" s="1175"/>
      <c r="B402" s="1175"/>
      <c r="C402" s="1175"/>
      <c r="D402" s="1175"/>
      <c r="E402" s="1175"/>
      <c r="Q402" s="1175"/>
      <c r="U402" s="1175"/>
    </row>
    <row r="403" spans="1:21" ht="14.1" customHeight="1">
      <c r="A403" s="1175"/>
      <c r="B403" s="1175"/>
      <c r="C403" s="1175"/>
      <c r="D403" s="1175"/>
      <c r="E403" s="1175"/>
      <c r="Q403" s="1175"/>
      <c r="U403" s="1175"/>
    </row>
    <row r="404" spans="1:21" ht="14.1" customHeight="1">
      <c r="A404" s="1175"/>
      <c r="B404" s="1175"/>
      <c r="C404" s="1175"/>
      <c r="D404" s="1175"/>
      <c r="E404" s="1175"/>
      <c r="Q404" s="1175"/>
      <c r="U404" s="1175"/>
    </row>
    <row r="405" spans="1:21" ht="14.1" customHeight="1">
      <c r="A405" s="1175"/>
      <c r="B405" s="1175"/>
      <c r="C405" s="1175"/>
      <c r="D405" s="1175"/>
      <c r="E405" s="1175"/>
      <c r="Q405" s="1175"/>
      <c r="U405" s="1175"/>
    </row>
    <row r="406" spans="1:21" ht="14.1" customHeight="1">
      <c r="A406" s="1175"/>
      <c r="B406" s="1175"/>
      <c r="C406" s="1175"/>
      <c r="D406" s="1175"/>
      <c r="E406" s="1175"/>
      <c r="Q406" s="1175"/>
      <c r="U406" s="1175"/>
    </row>
    <row r="407" spans="1:21" ht="14.1" customHeight="1">
      <c r="A407" s="1175"/>
      <c r="B407" s="1175"/>
      <c r="C407" s="1175"/>
      <c r="D407" s="1175"/>
      <c r="E407" s="1175"/>
      <c r="Q407" s="1175"/>
      <c r="U407" s="1175"/>
    </row>
    <row r="408" spans="1:21" ht="14.1" customHeight="1">
      <c r="A408" s="1175"/>
      <c r="B408" s="1175"/>
      <c r="C408" s="1175"/>
      <c r="D408" s="1175"/>
      <c r="E408" s="1175"/>
      <c r="Q408" s="1175"/>
      <c r="U408" s="1175"/>
    </row>
    <row r="409" spans="1:21" ht="14.1" customHeight="1">
      <c r="A409" s="1175"/>
      <c r="B409" s="1175"/>
      <c r="C409" s="1175"/>
      <c r="D409" s="1175"/>
      <c r="E409" s="1175"/>
      <c r="Q409" s="1175"/>
      <c r="U409" s="1175"/>
    </row>
    <row r="410" spans="1:21" ht="14.1" customHeight="1">
      <c r="A410" s="1175"/>
      <c r="B410" s="1175"/>
      <c r="C410" s="1175"/>
      <c r="D410" s="1175"/>
      <c r="E410" s="1175"/>
      <c r="Q410" s="1175"/>
      <c r="U410" s="1175"/>
    </row>
    <row r="411" spans="1:21" ht="14.1" customHeight="1">
      <c r="A411" s="1175"/>
      <c r="B411" s="1175"/>
      <c r="C411" s="1175"/>
      <c r="D411" s="1175"/>
      <c r="E411" s="1175"/>
      <c r="Q411" s="1175"/>
      <c r="U411" s="1175"/>
    </row>
    <row r="412" spans="1:21" ht="14.1" customHeight="1">
      <c r="A412" s="1175"/>
      <c r="B412" s="1175"/>
      <c r="C412" s="1175"/>
      <c r="D412" s="1175"/>
      <c r="E412" s="1175"/>
      <c r="Q412" s="1175"/>
      <c r="U412" s="1175"/>
    </row>
    <row r="413" spans="1:21" ht="14.1" customHeight="1">
      <c r="A413" s="1175"/>
      <c r="B413" s="1175"/>
      <c r="C413" s="1175"/>
      <c r="D413" s="1175"/>
      <c r="E413" s="1175"/>
      <c r="Q413" s="1175"/>
      <c r="U413" s="1175"/>
    </row>
    <row r="414" spans="1:21" ht="14.1" customHeight="1">
      <c r="A414" s="1175"/>
      <c r="B414" s="1175"/>
      <c r="C414" s="1175"/>
      <c r="D414" s="1175"/>
      <c r="E414" s="1175"/>
      <c r="Q414" s="1175"/>
      <c r="U414" s="1175"/>
    </row>
    <row r="415" spans="1:21" ht="14.1" customHeight="1">
      <c r="A415" s="1175"/>
      <c r="B415" s="1175"/>
      <c r="C415" s="1175"/>
      <c r="D415" s="1175"/>
      <c r="E415" s="1175"/>
      <c r="Q415" s="1175"/>
      <c r="U415" s="1175"/>
    </row>
    <row r="416" spans="1:21" ht="14.1" customHeight="1">
      <c r="A416" s="1175"/>
      <c r="B416" s="1175"/>
      <c r="C416" s="1175"/>
      <c r="D416" s="1175"/>
      <c r="E416" s="1175"/>
      <c r="Q416" s="1175"/>
      <c r="U416" s="1175"/>
    </row>
    <row r="417" spans="1:21" ht="14.1" customHeight="1">
      <c r="A417" s="1175"/>
      <c r="B417" s="1175"/>
      <c r="C417" s="1175"/>
      <c r="D417" s="1175"/>
      <c r="E417" s="1175"/>
      <c r="Q417" s="1175"/>
      <c r="U417" s="1175"/>
    </row>
    <row r="418" spans="1:21" ht="14.1" customHeight="1">
      <c r="A418" s="1175"/>
      <c r="B418" s="1175"/>
      <c r="C418" s="1175"/>
      <c r="D418" s="1175"/>
      <c r="E418" s="1175"/>
      <c r="Q418" s="1175"/>
      <c r="U418" s="1175"/>
    </row>
    <row r="419" spans="1:21" ht="14.1" customHeight="1">
      <c r="A419" s="1175"/>
      <c r="B419" s="1175"/>
      <c r="C419" s="1175"/>
      <c r="D419" s="1175"/>
      <c r="E419" s="1175"/>
      <c r="Q419" s="1175"/>
      <c r="U419" s="1175"/>
    </row>
    <row r="420" spans="1:21" ht="14.1" customHeight="1">
      <c r="A420" s="1175"/>
      <c r="B420" s="1175"/>
      <c r="C420" s="1175"/>
      <c r="D420" s="1175"/>
      <c r="E420" s="1175"/>
      <c r="Q420" s="1175"/>
      <c r="U420" s="1175"/>
    </row>
    <row r="421" spans="1:21" ht="14.1" customHeight="1">
      <c r="A421" s="1175"/>
      <c r="B421" s="1175"/>
      <c r="C421" s="1175"/>
      <c r="D421" s="1175"/>
      <c r="E421" s="1175"/>
      <c r="Q421" s="1175"/>
      <c r="U421" s="1175"/>
    </row>
    <row r="422" spans="1:21" ht="14.1" customHeight="1">
      <c r="A422" s="1175"/>
      <c r="B422" s="1175"/>
      <c r="C422" s="1175"/>
      <c r="D422" s="1175"/>
      <c r="E422" s="1175"/>
      <c r="Q422" s="1175"/>
      <c r="U422" s="1175"/>
    </row>
    <row r="423" spans="1:21" ht="14.1" customHeight="1">
      <c r="A423" s="1175"/>
      <c r="B423" s="1175"/>
      <c r="C423" s="1175"/>
      <c r="D423" s="1175"/>
      <c r="E423" s="1175"/>
      <c r="Q423" s="1175"/>
      <c r="U423" s="1175"/>
    </row>
    <row r="424" spans="1:21" ht="14.1" customHeight="1">
      <c r="A424" s="1175"/>
      <c r="B424" s="1175"/>
      <c r="C424" s="1175"/>
      <c r="D424" s="1175"/>
      <c r="E424" s="1175"/>
      <c r="Q424" s="1175"/>
      <c r="U424" s="1175"/>
    </row>
    <row r="425" spans="1:21" ht="14.1" customHeight="1">
      <c r="A425" s="1175"/>
      <c r="B425" s="1175"/>
      <c r="C425" s="1175"/>
      <c r="D425" s="1175"/>
      <c r="E425" s="1175"/>
      <c r="Q425" s="1175"/>
      <c r="U425" s="1175"/>
    </row>
    <row r="426" spans="1:21" ht="14.1" customHeight="1">
      <c r="A426" s="1175"/>
      <c r="B426" s="1175"/>
      <c r="C426" s="1175"/>
      <c r="D426" s="1175"/>
      <c r="E426" s="1175"/>
      <c r="Q426" s="1175"/>
      <c r="U426" s="1175"/>
    </row>
    <row r="427" spans="1:21" ht="14.1" customHeight="1">
      <c r="A427" s="1175"/>
      <c r="B427" s="1175"/>
      <c r="C427" s="1175"/>
      <c r="D427" s="1175"/>
      <c r="E427" s="1175"/>
      <c r="Q427" s="1175"/>
      <c r="U427" s="1175"/>
    </row>
    <row r="428" spans="1:21" ht="14.1" customHeight="1">
      <c r="A428" s="1175"/>
      <c r="B428" s="1175"/>
      <c r="C428" s="1175"/>
      <c r="D428" s="1175"/>
      <c r="E428" s="1175"/>
      <c r="Q428" s="1175"/>
      <c r="U428" s="1175"/>
    </row>
    <row r="429" spans="1:21" ht="14.1" customHeight="1">
      <c r="A429" s="1175"/>
      <c r="B429" s="1175"/>
      <c r="C429" s="1175"/>
      <c r="D429" s="1175"/>
      <c r="E429" s="1175"/>
      <c r="Q429" s="1175"/>
      <c r="U429" s="1175"/>
    </row>
    <row r="430" spans="1:21" ht="14.1" customHeight="1">
      <c r="A430" s="1175"/>
      <c r="B430" s="1175"/>
      <c r="C430" s="1175"/>
      <c r="D430" s="1175"/>
      <c r="E430" s="1175"/>
      <c r="Q430" s="1175"/>
      <c r="U430" s="1175"/>
    </row>
    <row r="431" spans="1:21" ht="14.1" customHeight="1">
      <c r="A431" s="1175"/>
      <c r="B431" s="1175"/>
      <c r="C431" s="1175"/>
      <c r="D431" s="1175"/>
      <c r="E431" s="1175"/>
      <c r="Q431" s="1175"/>
      <c r="U431" s="1175"/>
    </row>
    <row r="432" spans="1:21" ht="14.1" customHeight="1">
      <c r="A432" s="1175"/>
      <c r="B432" s="1175"/>
      <c r="C432" s="1175"/>
      <c r="D432" s="1175"/>
      <c r="E432" s="1175"/>
      <c r="Q432" s="1175"/>
      <c r="U432" s="1175"/>
    </row>
    <row r="433" spans="1:21" ht="14.1" customHeight="1">
      <c r="A433" s="1175"/>
      <c r="B433" s="1175"/>
      <c r="C433" s="1175"/>
      <c r="D433" s="1175"/>
      <c r="E433" s="1175"/>
      <c r="Q433" s="1175"/>
      <c r="U433" s="1175"/>
    </row>
    <row r="434" spans="1:21" ht="14.1" customHeight="1">
      <c r="A434" s="1175"/>
      <c r="B434" s="1175"/>
      <c r="C434" s="1175"/>
      <c r="D434" s="1175"/>
      <c r="E434" s="1175"/>
      <c r="Q434" s="1175"/>
      <c r="U434" s="1175"/>
    </row>
    <row r="435" spans="1:21" ht="14.1" customHeight="1">
      <c r="A435" s="1175"/>
      <c r="B435" s="1175"/>
      <c r="C435" s="1175"/>
      <c r="D435" s="1175"/>
      <c r="E435" s="1175"/>
      <c r="Q435" s="1175"/>
      <c r="U435" s="1175"/>
    </row>
    <row r="436" spans="1:21" ht="14.1" customHeight="1">
      <c r="A436" s="1175"/>
      <c r="B436" s="1175"/>
      <c r="C436" s="1175"/>
      <c r="D436" s="1175"/>
      <c r="E436" s="1175"/>
      <c r="Q436" s="1175"/>
      <c r="U436" s="1175"/>
    </row>
    <row r="437" spans="1:21" ht="14.1" customHeight="1">
      <c r="A437" s="1175"/>
      <c r="B437" s="1175"/>
      <c r="C437" s="1175"/>
      <c r="D437" s="1175"/>
      <c r="E437" s="1175"/>
      <c r="Q437" s="1175"/>
      <c r="U437" s="1175"/>
    </row>
    <row r="438" spans="1:21" ht="14.1" customHeight="1">
      <c r="A438" s="1175"/>
      <c r="B438" s="1175"/>
      <c r="C438" s="1175"/>
      <c r="D438" s="1175"/>
      <c r="E438" s="1175"/>
      <c r="Q438" s="1175"/>
      <c r="U438" s="1175"/>
    </row>
    <row r="439" spans="1:21" ht="14.1" customHeight="1">
      <c r="A439" s="1175"/>
      <c r="B439" s="1175"/>
      <c r="C439" s="1175"/>
      <c r="D439" s="1175"/>
      <c r="E439" s="1175"/>
      <c r="Q439" s="1175"/>
      <c r="U439" s="1175"/>
    </row>
    <row r="440" spans="1:21" ht="14.1" customHeight="1">
      <c r="A440" s="1175"/>
      <c r="B440" s="1175"/>
      <c r="C440" s="1175"/>
      <c r="D440" s="1175"/>
      <c r="E440" s="1175"/>
      <c r="Q440" s="1175"/>
      <c r="U440" s="1175"/>
    </row>
    <row r="441" spans="1:21" ht="14.1" customHeight="1">
      <c r="A441" s="1175"/>
      <c r="B441" s="1175"/>
      <c r="C441" s="1175"/>
      <c r="D441" s="1175"/>
      <c r="E441" s="1175"/>
      <c r="Q441" s="1175"/>
      <c r="U441" s="1175"/>
    </row>
    <row r="442" spans="1:21" ht="14.1" customHeight="1">
      <c r="A442" s="1175"/>
      <c r="B442" s="1175"/>
      <c r="C442" s="1175"/>
      <c r="D442" s="1175"/>
      <c r="E442" s="1175"/>
      <c r="Q442" s="1175"/>
      <c r="U442" s="1175"/>
    </row>
    <row r="443" spans="1:21" ht="14.1" customHeight="1">
      <c r="A443" s="1175"/>
      <c r="B443" s="1175"/>
      <c r="C443" s="1175"/>
      <c r="D443" s="1175"/>
      <c r="E443" s="1175"/>
      <c r="Q443" s="1175"/>
      <c r="U443" s="1175"/>
    </row>
    <row r="444" spans="1:21" ht="14.1" customHeight="1">
      <c r="A444" s="1175"/>
      <c r="B444" s="1175"/>
      <c r="C444" s="1175"/>
      <c r="D444" s="1175"/>
      <c r="E444" s="1175"/>
      <c r="Q444" s="1175"/>
      <c r="U444" s="1175"/>
    </row>
    <row r="445" spans="1:21" ht="14.1" customHeight="1">
      <c r="A445" s="1175"/>
      <c r="B445" s="1175"/>
      <c r="C445" s="1175"/>
      <c r="D445" s="1175"/>
      <c r="E445" s="1175"/>
      <c r="Q445" s="1175"/>
      <c r="U445" s="1175"/>
    </row>
    <row r="446" spans="1:21" ht="14.1" customHeight="1">
      <c r="A446" s="1175"/>
      <c r="B446" s="1175"/>
      <c r="C446" s="1175"/>
      <c r="D446" s="1175"/>
      <c r="E446" s="1175"/>
      <c r="Q446" s="1175"/>
      <c r="U446" s="1175"/>
    </row>
    <row r="447" spans="1:21" ht="14.1" customHeight="1">
      <c r="A447" s="1175"/>
      <c r="B447" s="1175"/>
      <c r="C447" s="1175"/>
      <c r="D447" s="1175"/>
      <c r="E447" s="1175"/>
      <c r="Q447" s="1175"/>
      <c r="U447" s="1175"/>
    </row>
    <row r="448" spans="1:21" ht="14.1" customHeight="1">
      <c r="A448" s="1175"/>
      <c r="B448" s="1175"/>
      <c r="C448" s="1175"/>
      <c r="D448" s="1175"/>
      <c r="E448" s="1175"/>
      <c r="Q448" s="1175"/>
      <c r="U448" s="1175"/>
    </row>
    <row r="449" spans="1:21" ht="14.1" customHeight="1">
      <c r="A449" s="1175"/>
      <c r="B449" s="1175"/>
      <c r="C449" s="1175"/>
      <c r="D449" s="1175"/>
      <c r="E449" s="1175"/>
      <c r="Q449" s="1175"/>
      <c r="U449" s="1175"/>
    </row>
    <row r="450" spans="1:21" ht="14.1" customHeight="1">
      <c r="A450" s="1175"/>
      <c r="B450" s="1175"/>
      <c r="C450" s="1175"/>
      <c r="D450" s="1175"/>
      <c r="E450" s="1175"/>
      <c r="Q450" s="1175"/>
      <c r="U450" s="1175"/>
    </row>
    <row r="451" spans="1:21" ht="14.1" customHeight="1">
      <c r="A451" s="1175"/>
      <c r="B451" s="1175"/>
      <c r="C451" s="1175"/>
      <c r="D451" s="1175"/>
      <c r="E451" s="1175"/>
      <c r="Q451" s="1175"/>
      <c r="U451" s="1175"/>
    </row>
    <row r="452" spans="1:21" ht="14.1" customHeight="1">
      <c r="A452" s="1175"/>
      <c r="B452" s="1175"/>
      <c r="C452" s="1175"/>
      <c r="D452" s="1175"/>
      <c r="E452" s="1175"/>
      <c r="Q452" s="1175"/>
      <c r="U452" s="1175"/>
    </row>
    <row r="453" spans="1:21" ht="14.1" customHeight="1">
      <c r="A453" s="1175"/>
      <c r="B453" s="1175"/>
      <c r="C453" s="1175"/>
      <c r="D453" s="1175"/>
      <c r="E453" s="1175"/>
      <c r="Q453" s="1175"/>
      <c r="U453" s="1175"/>
    </row>
    <row r="454" spans="1:21" ht="14.1" customHeight="1">
      <c r="A454" s="1175"/>
      <c r="B454" s="1175"/>
      <c r="C454" s="1175"/>
      <c r="D454" s="1175"/>
      <c r="E454" s="1175"/>
      <c r="Q454" s="1175"/>
      <c r="U454" s="1175"/>
    </row>
    <row r="455" spans="1:21" ht="14.1" customHeight="1">
      <c r="A455" s="1175"/>
      <c r="B455" s="1175"/>
      <c r="C455" s="1175"/>
      <c r="D455" s="1175"/>
      <c r="E455" s="1175"/>
      <c r="Q455" s="1175"/>
      <c r="U455" s="1175"/>
    </row>
    <row r="456" spans="1:21" ht="14.1" customHeight="1">
      <c r="A456" s="1175"/>
      <c r="B456" s="1175"/>
      <c r="C456" s="1175"/>
      <c r="D456" s="1175"/>
      <c r="E456" s="1175"/>
      <c r="Q456" s="1175"/>
      <c r="U456" s="1175"/>
    </row>
    <row r="457" spans="1:21" ht="14.1" customHeight="1">
      <c r="A457" s="1175"/>
      <c r="B457" s="1175"/>
      <c r="C457" s="1175"/>
      <c r="D457" s="1175"/>
      <c r="E457" s="1175"/>
      <c r="Q457" s="1175"/>
      <c r="U457" s="1175"/>
    </row>
    <row r="458" spans="1:21" ht="14.1" customHeight="1">
      <c r="A458" s="1175"/>
      <c r="B458" s="1175"/>
      <c r="C458" s="1175"/>
      <c r="D458" s="1175"/>
      <c r="E458" s="1175"/>
      <c r="Q458" s="1175"/>
      <c r="U458" s="1175"/>
    </row>
    <row r="459" spans="1:21" ht="14.1" customHeight="1">
      <c r="A459" s="1175"/>
      <c r="B459" s="1175"/>
      <c r="C459" s="1175"/>
      <c r="D459" s="1175"/>
      <c r="E459" s="1175"/>
      <c r="Q459" s="1175"/>
      <c r="U459" s="1175"/>
    </row>
    <row r="460" spans="1:21" ht="14.1" customHeight="1">
      <c r="A460" s="1175"/>
      <c r="B460" s="1175"/>
      <c r="C460" s="1175"/>
      <c r="D460" s="1175"/>
      <c r="E460" s="1175"/>
      <c r="Q460" s="1175"/>
      <c r="U460" s="1175"/>
    </row>
    <row r="461" spans="1:21" ht="14.1" customHeight="1">
      <c r="A461" s="1175"/>
      <c r="B461" s="1175"/>
      <c r="C461" s="1175"/>
      <c r="D461" s="1175"/>
      <c r="E461" s="1175"/>
      <c r="Q461" s="1175"/>
      <c r="U461" s="1175"/>
    </row>
    <row r="462" spans="1:21" ht="14.1" customHeight="1">
      <c r="A462" s="1175"/>
      <c r="B462" s="1175"/>
      <c r="C462" s="1175"/>
      <c r="D462" s="1175"/>
      <c r="E462" s="1175"/>
      <c r="Q462" s="1175"/>
      <c r="U462" s="1175"/>
    </row>
    <row r="463" spans="1:21" ht="14.1" customHeight="1">
      <c r="A463" s="1175"/>
      <c r="B463" s="1175"/>
      <c r="C463" s="1175"/>
      <c r="D463" s="1175"/>
      <c r="E463" s="1175"/>
      <c r="Q463" s="1175"/>
      <c r="U463" s="1175"/>
    </row>
    <row r="464" spans="1:21" ht="14.1" customHeight="1">
      <c r="A464" s="1175"/>
      <c r="B464" s="1175"/>
      <c r="C464" s="1175"/>
      <c r="D464" s="1175"/>
      <c r="E464" s="1175"/>
      <c r="Q464" s="1175"/>
      <c r="U464" s="1175"/>
    </row>
    <row r="465" spans="1:21" ht="14.1" customHeight="1">
      <c r="A465" s="1175"/>
      <c r="B465" s="1175"/>
      <c r="C465" s="1175"/>
      <c r="D465" s="1175"/>
      <c r="E465" s="1175"/>
      <c r="Q465" s="1175"/>
      <c r="U465" s="1175"/>
    </row>
    <row r="466" spans="1:21" ht="14.1" customHeight="1">
      <c r="A466" s="1175"/>
      <c r="B466" s="1175"/>
      <c r="C466" s="1175"/>
      <c r="D466" s="1175"/>
      <c r="E466" s="1175"/>
      <c r="Q466" s="1175"/>
      <c r="U466" s="1175"/>
    </row>
    <row r="467" spans="1:21" ht="14.1" customHeight="1">
      <c r="A467" s="1175"/>
      <c r="B467" s="1175"/>
      <c r="C467" s="1175"/>
      <c r="D467" s="1175"/>
      <c r="E467" s="1175"/>
      <c r="Q467" s="1175"/>
      <c r="U467" s="1175"/>
    </row>
    <row r="468" spans="1:21" ht="14.1" customHeight="1">
      <c r="A468" s="1175"/>
      <c r="B468" s="1175"/>
      <c r="C468" s="1175"/>
      <c r="D468" s="1175"/>
      <c r="E468" s="1175"/>
      <c r="Q468" s="1175"/>
      <c r="U468" s="1175"/>
    </row>
    <row r="469" spans="1:21" ht="14.1" customHeight="1">
      <c r="A469" s="1175"/>
      <c r="B469" s="1175"/>
      <c r="C469" s="1175"/>
      <c r="D469" s="1175"/>
      <c r="E469" s="1175"/>
      <c r="Q469" s="1175"/>
      <c r="U469" s="1175"/>
    </row>
    <row r="470" spans="1:21" ht="14.1" customHeight="1">
      <c r="A470" s="1175"/>
      <c r="B470" s="1175"/>
      <c r="C470" s="1175"/>
      <c r="D470" s="1175"/>
      <c r="E470" s="1175"/>
      <c r="Q470" s="1175"/>
      <c r="U470" s="1175"/>
    </row>
    <row r="471" spans="1:21" ht="14.1" customHeight="1">
      <c r="A471" s="1175"/>
      <c r="B471" s="1175"/>
      <c r="C471" s="1175"/>
      <c r="D471" s="1175"/>
      <c r="E471" s="1175"/>
      <c r="Q471" s="1175"/>
      <c r="U471" s="1175"/>
    </row>
    <row r="472" spans="1:21" ht="14.1" customHeight="1">
      <c r="A472" s="1175"/>
      <c r="B472" s="1175"/>
      <c r="C472" s="1175"/>
      <c r="D472" s="1175"/>
      <c r="E472" s="1175"/>
      <c r="Q472" s="1175"/>
      <c r="U472" s="1175"/>
    </row>
    <row r="473" spans="1:21" ht="14.1" customHeight="1">
      <c r="A473" s="1175"/>
      <c r="B473" s="1175"/>
      <c r="C473" s="1175"/>
      <c r="D473" s="1175"/>
      <c r="E473" s="1175"/>
      <c r="Q473" s="1175"/>
      <c r="U473" s="1175"/>
    </row>
    <row r="474" spans="1:21" ht="14.1" customHeight="1">
      <c r="A474" s="1175"/>
      <c r="B474" s="1175"/>
      <c r="C474" s="1175"/>
      <c r="D474" s="1175"/>
      <c r="E474" s="1175"/>
      <c r="Q474" s="1175"/>
      <c r="U474" s="1175"/>
    </row>
    <row r="475" spans="1:21" ht="14.1" customHeight="1">
      <c r="A475" s="1175"/>
      <c r="B475" s="1175"/>
      <c r="C475" s="1175"/>
      <c r="D475" s="1175"/>
      <c r="E475" s="1175"/>
      <c r="Q475" s="1175"/>
      <c r="U475" s="1175"/>
    </row>
    <row r="476" spans="1:21" ht="14.1" customHeight="1">
      <c r="A476" s="1175"/>
      <c r="B476" s="1175"/>
      <c r="C476" s="1175"/>
      <c r="D476" s="1175"/>
      <c r="E476" s="1175"/>
      <c r="Q476" s="1175"/>
      <c r="U476" s="1175"/>
    </row>
    <row r="477" spans="1:21" ht="14.1" customHeight="1">
      <c r="A477" s="1175"/>
      <c r="B477" s="1175"/>
      <c r="C477" s="1175"/>
      <c r="D477" s="1175"/>
      <c r="E477" s="1175"/>
      <c r="Q477" s="1175"/>
      <c r="U477" s="1175"/>
    </row>
    <row r="478" spans="1:21" ht="14.1" customHeight="1">
      <c r="A478" s="1175"/>
      <c r="B478" s="1175"/>
      <c r="C478" s="1175"/>
      <c r="D478" s="1175"/>
      <c r="E478" s="1175"/>
      <c r="Q478" s="1175"/>
      <c r="U478" s="1175"/>
    </row>
    <row r="479" spans="1:21" ht="14.1" customHeight="1">
      <c r="A479" s="1175"/>
      <c r="B479" s="1175"/>
      <c r="C479" s="1175"/>
      <c r="D479" s="1175"/>
      <c r="E479" s="1175"/>
      <c r="Q479" s="1175"/>
      <c r="U479" s="1175"/>
    </row>
    <row r="480" spans="1:21" ht="14.1" customHeight="1">
      <c r="A480" s="1175"/>
      <c r="B480" s="1175"/>
      <c r="C480" s="1175"/>
      <c r="D480" s="1175"/>
      <c r="E480" s="1175"/>
      <c r="Q480" s="1175"/>
      <c r="U480" s="1175"/>
    </row>
    <row r="481" spans="1:21" ht="14.1" customHeight="1">
      <c r="A481" s="1175"/>
      <c r="B481" s="1175"/>
      <c r="C481" s="1175"/>
      <c r="D481" s="1175"/>
      <c r="E481" s="1175"/>
      <c r="Q481" s="1175"/>
      <c r="U481" s="1175"/>
    </row>
    <row r="482" spans="1:21" ht="14.1" customHeight="1">
      <c r="A482" s="1175"/>
      <c r="B482" s="1175"/>
      <c r="C482" s="1175"/>
      <c r="D482" s="1175"/>
      <c r="E482" s="1175"/>
      <c r="Q482" s="1175"/>
      <c r="U482" s="1175"/>
    </row>
    <row r="483" spans="1:21" ht="14.1" customHeight="1">
      <c r="A483" s="1175"/>
      <c r="B483" s="1175"/>
      <c r="C483" s="1175"/>
      <c r="D483" s="1175"/>
      <c r="E483" s="1175"/>
      <c r="Q483" s="1175"/>
      <c r="U483" s="1175"/>
    </row>
    <row r="484" spans="1:21" ht="14.1" customHeight="1">
      <c r="A484" s="1175"/>
      <c r="B484" s="1175"/>
      <c r="C484" s="1175"/>
      <c r="D484" s="1175"/>
      <c r="E484" s="1175"/>
      <c r="Q484" s="1175"/>
      <c r="U484" s="1175"/>
    </row>
    <row r="485" spans="1:21" ht="14.1" customHeight="1">
      <c r="A485" s="1175"/>
      <c r="B485" s="1175"/>
      <c r="C485" s="1175"/>
      <c r="D485" s="1175"/>
      <c r="E485" s="1175"/>
      <c r="Q485" s="1175"/>
      <c r="U485" s="1175"/>
    </row>
    <row r="486" spans="1:21" ht="14.1" customHeight="1">
      <c r="A486" s="1175"/>
      <c r="B486" s="1175"/>
      <c r="C486" s="1175"/>
      <c r="D486" s="1175"/>
      <c r="E486" s="1175"/>
      <c r="Q486" s="1175"/>
      <c r="U486" s="1175"/>
    </row>
    <row r="487" spans="1:21" ht="14.1" customHeight="1">
      <c r="A487" s="1175"/>
      <c r="B487" s="1175"/>
      <c r="C487" s="1175"/>
      <c r="D487" s="1175"/>
      <c r="E487" s="1175"/>
      <c r="Q487" s="1175"/>
      <c r="U487" s="1175"/>
    </row>
    <row r="488" spans="1:21" ht="14.1" customHeight="1">
      <c r="A488" s="1175"/>
      <c r="B488" s="1175"/>
      <c r="C488" s="1175"/>
      <c r="D488" s="1175"/>
      <c r="E488" s="1175"/>
      <c r="Q488" s="1175"/>
      <c r="U488" s="1175"/>
    </row>
    <row r="489" spans="1:21" ht="14.1" customHeight="1">
      <c r="A489" s="1175"/>
      <c r="B489" s="1175"/>
      <c r="C489" s="1175"/>
      <c r="D489" s="1175"/>
      <c r="E489" s="1175"/>
      <c r="Q489" s="1175"/>
      <c r="U489" s="1175"/>
    </row>
    <row r="490" spans="1:21" ht="14.1" customHeight="1">
      <c r="A490" s="1175"/>
      <c r="B490" s="1175"/>
      <c r="C490" s="1175"/>
      <c r="D490" s="1175"/>
      <c r="E490" s="1175"/>
      <c r="Q490" s="1175"/>
      <c r="U490" s="1175"/>
    </row>
    <row r="491" spans="1:21" ht="14.1" customHeight="1">
      <c r="A491" s="1175"/>
      <c r="B491" s="1175"/>
      <c r="C491" s="1175"/>
      <c r="D491" s="1175"/>
      <c r="E491" s="1175"/>
      <c r="Q491" s="1175"/>
      <c r="U491" s="1175"/>
    </row>
    <row r="492" spans="1:21" ht="14.1" customHeight="1">
      <c r="A492" s="1175"/>
      <c r="B492" s="1175"/>
      <c r="C492" s="1175"/>
      <c r="D492" s="1175"/>
      <c r="E492" s="1175"/>
      <c r="Q492" s="1175"/>
      <c r="U492" s="1175"/>
    </row>
    <row r="493" spans="1:21" ht="14.1" customHeight="1">
      <c r="A493" s="1175"/>
      <c r="B493" s="1175"/>
      <c r="C493" s="1175"/>
      <c r="D493" s="1175"/>
      <c r="E493" s="1175"/>
      <c r="Q493" s="1175"/>
      <c r="U493" s="1175"/>
    </row>
    <row r="494" spans="1:21" ht="14.1" customHeight="1">
      <c r="A494" s="1175"/>
      <c r="B494" s="1175"/>
      <c r="C494" s="1175"/>
      <c r="D494" s="1175"/>
      <c r="E494" s="1175"/>
      <c r="Q494" s="1175"/>
      <c r="U494" s="1175"/>
    </row>
    <row r="495" spans="1:21" ht="14.1" customHeight="1">
      <c r="A495" s="1175"/>
      <c r="B495" s="1175"/>
      <c r="C495" s="1175"/>
      <c r="D495" s="1175"/>
      <c r="E495" s="1175"/>
      <c r="Q495" s="1175"/>
      <c r="U495" s="1175"/>
    </row>
    <row r="496" spans="1:21" ht="14.1" customHeight="1">
      <c r="A496" s="1175"/>
      <c r="B496" s="1175"/>
      <c r="C496" s="1175"/>
      <c r="D496" s="1175"/>
      <c r="E496" s="1175"/>
      <c r="Q496" s="1175"/>
      <c r="U496" s="1175"/>
    </row>
    <row r="497" spans="1:21" ht="14.1" customHeight="1">
      <c r="A497" s="1175"/>
      <c r="B497" s="1175"/>
      <c r="C497" s="1175"/>
      <c r="D497" s="1175"/>
      <c r="E497" s="1175"/>
      <c r="Q497" s="1175"/>
      <c r="U497" s="1175"/>
    </row>
    <row r="498" spans="1:21" ht="14.1" customHeight="1">
      <c r="A498" s="1175"/>
      <c r="B498" s="1175"/>
      <c r="C498" s="1175"/>
      <c r="D498" s="1175"/>
      <c r="E498" s="1175"/>
      <c r="Q498" s="1175"/>
      <c r="U498" s="1175"/>
    </row>
    <row r="499" spans="1:21" ht="14.1" customHeight="1">
      <c r="A499" s="1175"/>
      <c r="B499" s="1175"/>
      <c r="C499" s="1175"/>
      <c r="D499" s="1175"/>
      <c r="E499" s="1175"/>
      <c r="Q499" s="1175"/>
      <c r="U499" s="1175"/>
    </row>
    <row r="500" spans="1:21" ht="14.1" customHeight="1">
      <c r="A500" s="1175"/>
      <c r="B500" s="1175"/>
      <c r="C500" s="1175"/>
      <c r="D500" s="1175"/>
      <c r="E500" s="1175"/>
      <c r="Q500" s="1175"/>
      <c r="U500" s="1175"/>
    </row>
    <row r="501" spans="1:21" ht="14.1" customHeight="1">
      <c r="A501" s="1175"/>
      <c r="B501" s="1175"/>
      <c r="C501" s="1175"/>
      <c r="D501" s="1175"/>
      <c r="E501" s="1175"/>
      <c r="Q501" s="1175"/>
      <c r="U501" s="1175"/>
    </row>
    <row r="502" spans="1:21" ht="14.1" customHeight="1">
      <c r="A502" s="1175"/>
      <c r="B502" s="1175"/>
      <c r="C502" s="1175"/>
      <c r="D502" s="1175"/>
      <c r="E502" s="1175"/>
      <c r="Q502" s="1175"/>
      <c r="U502" s="1175"/>
    </row>
    <row r="503" spans="1:21" ht="14.1" customHeight="1">
      <c r="A503" s="1175"/>
      <c r="B503" s="1175"/>
      <c r="C503" s="1175"/>
      <c r="D503" s="1175"/>
      <c r="E503" s="1175"/>
      <c r="Q503" s="1175"/>
      <c r="U503" s="1175"/>
    </row>
    <row r="504" spans="1:21" ht="14.1" customHeight="1">
      <c r="A504" s="1175"/>
      <c r="B504" s="1175"/>
      <c r="C504" s="1175"/>
      <c r="D504" s="1175"/>
      <c r="E504" s="1175"/>
      <c r="Q504" s="1175"/>
      <c r="U504" s="1175"/>
    </row>
    <row r="505" spans="1:21" ht="14.1" customHeight="1">
      <c r="A505" s="1175"/>
      <c r="B505" s="1175"/>
      <c r="C505" s="1175"/>
      <c r="D505" s="1175"/>
      <c r="E505" s="1175"/>
      <c r="Q505" s="1175"/>
      <c r="U505" s="1175"/>
    </row>
    <row r="506" spans="1:21" ht="14.1" customHeight="1">
      <c r="A506" s="1175"/>
      <c r="B506" s="1175"/>
      <c r="C506" s="1175"/>
      <c r="D506" s="1175"/>
      <c r="E506" s="1175"/>
      <c r="Q506" s="1175"/>
      <c r="U506" s="1175"/>
    </row>
    <row r="507" spans="1:21" ht="14.1" customHeight="1">
      <c r="A507" s="1175"/>
      <c r="B507" s="1175"/>
      <c r="C507" s="1175"/>
      <c r="D507" s="1175"/>
      <c r="E507" s="1175"/>
      <c r="Q507" s="1175"/>
      <c r="U507" s="1175"/>
    </row>
    <row r="508" spans="1:21" ht="14.1" customHeight="1">
      <c r="A508" s="1175"/>
      <c r="B508" s="1175"/>
      <c r="C508" s="1175"/>
      <c r="D508" s="1175"/>
      <c r="E508" s="1175"/>
      <c r="Q508" s="1175"/>
      <c r="U508" s="1175"/>
    </row>
    <row r="509" spans="1:21" ht="14.1" customHeight="1">
      <c r="A509" s="1175"/>
      <c r="B509" s="1175"/>
      <c r="C509" s="1175"/>
      <c r="D509" s="1175"/>
      <c r="E509" s="1175"/>
      <c r="Q509" s="1175"/>
      <c r="U509" s="1175"/>
    </row>
    <row r="510" spans="1:21" ht="14.1" customHeight="1">
      <c r="A510" s="1175"/>
      <c r="B510" s="1175"/>
      <c r="C510" s="1175"/>
      <c r="D510" s="1175"/>
      <c r="E510" s="1175"/>
      <c r="Q510" s="1175"/>
      <c r="U510" s="1175"/>
    </row>
    <row r="511" spans="1:21" ht="14.1" customHeight="1">
      <c r="A511" s="1175"/>
      <c r="B511" s="1175"/>
      <c r="C511" s="1175"/>
      <c r="D511" s="1175"/>
      <c r="E511" s="1175"/>
      <c r="Q511" s="1175"/>
      <c r="U511" s="1175"/>
    </row>
    <row r="512" spans="1:21" ht="14.1" customHeight="1">
      <c r="A512" s="1175"/>
      <c r="B512" s="1175"/>
      <c r="C512" s="1175"/>
      <c r="D512" s="1175"/>
      <c r="E512" s="1175"/>
      <c r="Q512" s="1175"/>
      <c r="U512" s="1175"/>
    </row>
    <row r="513" spans="1:21" ht="14.1" customHeight="1">
      <c r="A513" s="1175"/>
      <c r="B513" s="1175"/>
      <c r="C513" s="1175"/>
      <c r="D513" s="1175"/>
      <c r="E513" s="1175"/>
      <c r="Q513" s="1175"/>
      <c r="U513" s="1175"/>
    </row>
    <row r="514" spans="1:21" ht="14.1" customHeight="1">
      <c r="A514" s="1175"/>
      <c r="B514" s="1175"/>
      <c r="C514" s="1175"/>
      <c r="D514" s="1175"/>
      <c r="E514" s="1175"/>
      <c r="Q514" s="1175"/>
      <c r="U514" s="1175"/>
    </row>
    <row r="515" spans="1:21" ht="14.1" customHeight="1">
      <c r="A515" s="1175"/>
      <c r="B515" s="1175"/>
      <c r="C515" s="1175"/>
      <c r="D515" s="1175"/>
      <c r="E515" s="1175"/>
      <c r="Q515" s="1175"/>
      <c r="U515" s="1175"/>
    </row>
    <row r="516" spans="1:21" ht="14.1" customHeight="1">
      <c r="A516" s="1175"/>
      <c r="B516" s="1175"/>
      <c r="C516" s="1175"/>
      <c r="D516" s="1175"/>
      <c r="E516" s="1175"/>
      <c r="Q516" s="1175"/>
      <c r="U516" s="1175"/>
    </row>
    <row r="517" spans="1:21" ht="14.1" customHeight="1">
      <c r="A517" s="1175"/>
      <c r="B517" s="1175"/>
      <c r="C517" s="1175"/>
      <c r="D517" s="1175"/>
      <c r="E517" s="1175"/>
      <c r="Q517" s="1175"/>
      <c r="U517" s="1175"/>
    </row>
    <row r="518" spans="1:21" ht="14.1" customHeight="1">
      <c r="A518" s="1175"/>
      <c r="B518" s="1175"/>
      <c r="C518" s="1175"/>
      <c r="D518" s="1175"/>
      <c r="E518" s="1175"/>
      <c r="Q518" s="1175"/>
      <c r="U518" s="1175"/>
    </row>
    <row r="519" spans="1:21" ht="14.1" customHeight="1">
      <c r="A519" s="1175"/>
      <c r="B519" s="1175"/>
      <c r="C519" s="1175"/>
      <c r="D519" s="1175"/>
      <c r="E519" s="1175"/>
      <c r="Q519" s="1175"/>
      <c r="U519" s="1175"/>
    </row>
    <row r="520" spans="1:21" ht="14.1" customHeight="1">
      <c r="A520" s="1175"/>
      <c r="B520" s="1175"/>
      <c r="C520" s="1175"/>
      <c r="D520" s="1175"/>
      <c r="E520" s="1175"/>
      <c r="Q520" s="1175"/>
      <c r="U520" s="1175"/>
    </row>
    <row r="521" spans="1:21" ht="14.1" customHeight="1">
      <c r="A521" s="1175"/>
      <c r="B521" s="1175"/>
      <c r="C521" s="1175"/>
      <c r="D521" s="1175"/>
      <c r="E521" s="1175"/>
      <c r="Q521" s="1175"/>
      <c r="U521" s="1175"/>
    </row>
    <row r="522" spans="1:21" ht="14.1" customHeight="1">
      <c r="A522" s="1175"/>
      <c r="B522" s="1175"/>
      <c r="C522" s="1175"/>
      <c r="D522" s="1175"/>
      <c r="E522" s="1175"/>
      <c r="Q522" s="1175"/>
      <c r="U522" s="1175"/>
    </row>
    <row r="523" spans="1:21" ht="14.1" customHeight="1">
      <c r="A523" s="1175"/>
      <c r="B523" s="1175"/>
      <c r="C523" s="1175"/>
      <c r="D523" s="1175"/>
      <c r="E523" s="1175"/>
      <c r="Q523" s="1175"/>
      <c r="U523" s="1175"/>
    </row>
    <row r="524" spans="1:21" ht="14.1" customHeight="1">
      <c r="A524" s="1175"/>
      <c r="B524" s="1175"/>
      <c r="C524" s="1175"/>
      <c r="D524" s="1175"/>
      <c r="E524" s="1175"/>
      <c r="Q524" s="1175"/>
      <c r="U524" s="1175"/>
    </row>
    <row r="525" spans="1:21" ht="14.1" customHeight="1">
      <c r="A525" s="1175"/>
      <c r="B525" s="1175"/>
      <c r="C525" s="1175"/>
      <c r="D525" s="1175"/>
      <c r="E525" s="1175"/>
      <c r="Q525" s="1175"/>
      <c r="U525" s="1175"/>
    </row>
    <row r="526" spans="1:21" ht="14.1" customHeight="1">
      <c r="A526" s="1175"/>
      <c r="B526" s="1175"/>
      <c r="C526" s="1175"/>
      <c r="D526" s="1175"/>
      <c r="E526" s="1175"/>
      <c r="Q526" s="1175"/>
      <c r="U526" s="1175"/>
    </row>
    <row r="527" spans="1:21" ht="14.1" customHeight="1">
      <c r="A527" s="1175"/>
      <c r="B527" s="1175"/>
      <c r="C527" s="1175"/>
      <c r="D527" s="1175"/>
      <c r="E527" s="1175"/>
      <c r="Q527" s="1175"/>
      <c r="U527" s="1175"/>
    </row>
    <row r="528" spans="1:21" ht="14.1" customHeight="1">
      <c r="A528" s="1175"/>
      <c r="B528" s="1175"/>
      <c r="C528" s="1175"/>
      <c r="D528" s="1175"/>
      <c r="E528" s="1175"/>
      <c r="Q528" s="1175"/>
      <c r="U528" s="1175"/>
    </row>
    <row r="529" spans="1:21" ht="14.1" customHeight="1">
      <c r="A529" s="1175"/>
      <c r="B529" s="1175"/>
      <c r="C529" s="1175"/>
      <c r="D529" s="1175"/>
      <c r="E529" s="1175"/>
      <c r="Q529" s="1175"/>
      <c r="U529" s="1175"/>
    </row>
    <row r="530" spans="1:21" ht="14.1" customHeight="1">
      <c r="A530" s="1175"/>
      <c r="B530" s="1175"/>
      <c r="C530" s="1175"/>
      <c r="D530" s="1175"/>
      <c r="E530" s="1175"/>
      <c r="Q530" s="1175"/>
      <c r="U530" s="1175"/>
    </row>
    <row r="531" spans="1:21" ht="14.1" customHeight="1">
      <c r="A531" s="1175"/>
      <c r="B531" s="1175"/>
      <c r="C531" s="1175"/>
      <c r="D531" s="1175"/>
      <c r="E531" s="1175"/>
      <c r="Q531" s="1175"/>
      <c r="U531" s="1175"/>
    </row>
    <row r="532" spans="1:21" ht="14.1" customHeight="1">
      <c r="A532" s="1175"/>
      <c r="B532" s="1175"/>
      <c r="C532" s="1175"/>
      <c r="D532" s="1175"/>
      <c r="E532" s="1175"/>
      <c r="Q532" s="1175"/>
      <c r="U532" s="1175"/>
    </row>
    <row r="533" spans="1:21" ht="14.1" customHeight="1">
      <c r="A533" s="1175"/>
      <c r="B533" s="1175"/>
      <c r="C533" s="1175"/>
      <c r="D533" s="1175"/>
      <c r="E533" s="1175"/>
      <c r="Q533" s="1175"/>
      <c r="U533" s="1175"/>
    </row>
    <row r="534" spans="1:21" ht="14.1" customHeight="1">
      <c r="A534" s="1175"/>
      <c r="B534" s="1175"/>
      <c r="C534" s="1175"/>
      <c r="D534" s="1175"/>
      <c r="E534" s="1175"/>
      <c r="Q534" s="1175"/>
      <c r="U534" s="1175"/>
    </row>
    <row r="535" spans="1:21" ht="14.1" customHeight="1">
      <c r="A535" s="1175"/>
      <c r="B535" s="1175"/>
      <c r="C535" s="1175"/>
      <c r="D535" s="1175"/>
      <c r="E535" s="1175"/>
      <c r="Q535" s="1175"/>
      <c r="U535" s="1175"/>
    </row>
    <row r="536" spans="1:21" ht="14.1" customHeight="1">
      <c r="A536" s="1175"/>
      <c r="B536" s="1175"/>
      <c r="C536" s="1175"/>
      <c r="D536" s="1175"/>
      <c r="E536" s="1175"/>
      <c r="Q536" s="1175"/>
      <c r="U536" s="1175"/>
    </row>
    <row r="537" spans="1:21" ht="14.1" customHeight="1">
      <c r="A537" s="1175"/>
      <c r="B537" s="1175"/>
      <c r="C537" s="1175"/>
      <c r="D537" s="1175"/>
      <c r="E537" s="1175"/>
      <c r="Q537" s="1175"/>
      <c r="U537" s="1175"/>
    </row>
    <row r="538" spans="1:21" ht="14.1" customHeight="1">
      <c r="A538" s="1175"/>
      <c r="B538" s="1175"/>
      <c r="C538" s="1175"/>
      <c r="D538" s="1175"/>
      <c r="E538" s="1175"/>
      <c r="Q538" s="1175"/>
      <c r="U538" s="1175"/>
    </row>
    <row r="539" spans="1:21" ht="14.1" customHeight="1">
      <c r="A539" s="1175"/>
      <c r="B539" s="1175"/>
      <c r="C539" s="1175"/>
      <c r="D539" s="1175"/>
      <c r="E539" s="1175"/>
      <c r="Q539" s="1175"/>
      <c r="U539" s="1175"/>
    </row>
    <row r="540" spans="1:21" ht="14.1" customHeight="1">
      <c r="A540" s="1175"/>
      <c r="B540" s="1175"/>
      <c r="C540" s="1175"/>
      <c r="D540" s="1175"/>
      <c r="E540" s="1175"/>
      <c r="Q540" s="1175"/>
      <c r="U540" s="1175"/>
    </row>
    <row r="541" spans="1:21" ht="14.1" customHeight="1">
      <c r="A541" s="1175"/>
      <c r="B541" s="1175"/>
      <c r="C541" s="1175"/>
      <c r="D541" s="1175"/>
      <c r="E541" s="1175"/>
      <c r="Q541" s="1175"/>
      <c r="U541" s="1175"/>
    </row>
    <row r="542" spans="1:21" ht="14.1" customHeight="1">
      <c r="A542" s="1175"/>
      <c r="B542" s="1175"/>
      <c r="C542" s="1175"/>
      <c r="D542" s="1175"/>
      <c r="E542" s="1175"/>
      <c r="Q542" s="1175"/>
      <c r="U542" s="1175"/>
    </row>
    <row r="543" spans="1:21" ht="14.1" customHeight="1">
      <c r="A543" s="1175"/>
      <c r="B543" s="1175"/>
      <c r="C543" s="1175"/>
      <c r="D543" s="1175"/>
      <c r="E543" s="1175"/>
      <c r="Q543" s="1175"/>
      <c r="U543" s="1175"/>
    </row>
    <row r="544" spans="1:21" ht="14.1" customHeight="1">
      <c r="A544" s="1175"/>
      <c r="B544" s="1175"/>
      <c r="C544" s="1175"/>
      <c r="D544" s="1175"/>
      <c r="E544" s="1175"/>
      <c r="Q544" s="1175"/>
      <c r="U544" s="1175"/>
    </row>
    <row r="545" spans="1:21" ht="14.1" customHeight="1">
      <c r="A545" s="1175"/>
      <c r="B545" s="1175"/>
      <c r="C545" s="1175"/>
      <c r="D545" s="1175"/>
      <c r="E545" s="1175"/>
      <c r="Q545" s="1175"/>
      <c r="U545" s="1175"/>
    </row>
    <row r="546" spans="1:21" ht="14.1" customHeight="1">
      <c r="A546" s="1175"/>
      <c r="B546" s="1175"/>
      <c r="C546" s="1175"/>
      <c r="D546" s="1175"/>
      <c r="E546" s="1175"/>
      <c r="Q546" s="1175"/>
      <c r="U546" s="1175"/>
    </row>
    <row r="547" spans="1:21" ht="14.1" customHeight="1">
      <c r="A547" s="1175"/>
      <c r="B547" s="1175"/>
      <c r="C547" s="1175"/>
      <c r="D547" s="1175"/>
      <c r="E547" s="1175"/>
      <c r="Q547" s="1175"/>
      <c r="U547" s="1175"/>
    </row>
    <row r="548" spans="1:21" ht="14.1" customHeight="1">
      <c r="A548" s="1175"/>
      <c r="B548" s="1175"/>
      <c r="C548" s="1175"/>
      <c r="D548" s="1175"/>
      <c r="E548" s="1175"/>
      <c r="Q548" s="1175"/>
      <c r="U548" s="1175"/>
    </row>
    <row r="549" spans="1:21" ht="14.1" customHeight="1">
      <c r="A549" s="1175"/>
      <c r="B549" s="1175"/>
      <c r="C549" s="1175"/>
      <c r="D549" s="1175"/>
      <c r="E549" s="1175"/>
      <c r="Q549" s="1175"/>
      <c r="U549" s="1175"/>
    </row>
    <row r="550" spans="1:21" ht="14.1" customHeight="1">
      <c r="A550" s="1175"/>
      <c r="B550" s="1175"/>
      <c r="C550" s="1175"/>
      <c r="D550" s="1175"/>
      <c r="E550" s="1175"/>
      <c r="Q550" s="1175"/>
      <c r="U550" s="1175"/>
    </row>
    <row r="551" spans="1:21" ht="14.1" customHeight="1">
      <c r="A551" s="1175"/>
      <c r="B551" s="1175"/>
      <c r="C551" s="1175"/>
      <c r="D551" s="1175"/>
      <c r="E551" s="1175"/>
      <c r="Q551" s="1175"/>
      <c r="U551" s="1175"/>
    </row>
    <row r="552" spans="1:21" ht="14.1" customHeight="1">
      <c r="A552" s="1175"/>
      <c r="B552" s="1175"/>
      <c r="C552" s="1175"/>
      <c r="D552" s="1175"/>
      <c r="E552" s="1175"/>
      <c r="Q552" s="1175"/>
      <c r="U552" s="1175"/>
    </row>
    <row r="553" spans="1:21" ht="14.1" customHeight="1">
      <c r="A553" s="1175"/>
      <c r="B553" s="1175"/>
      <c r="C553" s="1175"/>
      <c r="D553" s="1175"/>
      <c r="E553" s="1175"/>
      <c r="Q553" s="1175"/>
      <c r="U553" s="1175"/>
    </row>
    <row r="554" spans="1:21" ht="14.1" customHeight="1">
      <c r="A554" s="1175"/>
      <c r="B554" s="1175"/>
      <c r="C554" s="1175"/>
      <c r="D554" s="1175"/>
      <c r="E554" s="1175"/>
      <c r="Q554" s="1175"/>
      <c r="U554" s="1175"/>
    </row>
    <row r="555" spans="1:21" ht="14.1" customHeight="1">
      <c r="A555" s="1175"/>
      <c r="B555" s="1175"/>
      <c r="C555" s="1175"/>
      <c r="D555" s="1175"/>
      <c r="E555" s="1175"/>
      <c r="Q555" s="1175"/>
      <c r="U555" s="1175"/>
    </row>
    <row r="556" spans="1:21" ht="14.1" customHeight="1">
      <c r="A556" s="1175"/>
      <c r="B556" s="1175"/>
      <c r="C556" s="1175"/>
      <c r="D556" s="1175"/>
      <c r="E556" s="1175"/>
      <c r="Q556" s="1175"/>
      <c r="U556" s="1175"/>
    </row>
    <row r="557" spans="1:21" ht="14.1" customHeight="1">
      <c r="A557" s="1175"/>
      <c r="B557" s="1175"/>
      <c r="C557" s="1175"/>
      <c r="D557" s="1175"/>
      <c r="E557" s="1175"/>
      <c r="Q557" s="1175"/>
      <c r="U557" s="1175"/>
    </row>
    <row r="558" spans="1:21" ht="14.1" customHeight="1">
      <c r="A558" s="1175"/>
      <c r="B558" s="1175"/>
      <c r="C558" s="1175"/>
      <c r="D558" s="1175"/>
      <c r="E558" s="1175"/>
      <c r="Q558" s="1175"/>
      <c r="U558" s="1175"/>
    </row>
    <row r="559" spans="1:21" ht="14.1" customHeight="1">
      <c r="A559" s="1175"/>
      <c r="B559" s="1175"/>
      <c r="C559" s="1175"/>
      <c r="D559" s="1175"/>
      <c r="E559" s="1175"/>
      <c r="Q559" s="1175"/>
      <c r="U559" s="1175"/>
    </row>
    <row r="560" spans="1:21" ht="14.1" customHeight="1">
      <c r="A560" s="1175"/>
      <c r="B560" s="1175"/>
      <c r="C560" s="1175"/>
      <c r="D560" s="1175"/>
      <c r="E560" s="1175"/>
      <c r="Q560" s="1175"/>
      <c r="U560" s="1175"/>
    </row>
    <row r="561" spans="1:21" ht="14.1" customHeight="1">
      <c r="A561" s="1175"/>
      <c r="B561" s="1175"/>
      <c r="C561" s="1175"/>
      <c r="D561" s="1175"/>
      <c r="E561" s="1175"/>
      <c r="Q561" s="1175"/>
      <c r="U561" s="1175"/>
    </row>
    <row r="562" spans="1:21" ht="14.1" customHeight="1">
      <c r="A562" s="1175"/>
      <c r="B562" s="1175"/>
      <c r="C562" s="1175"/>
      <c r="D562" s="1175"/>
      <c r="E562" s="1175"/>
      <c r="Q562" s="1175"/>
      <c r="U562" s="1175"/>
    </row>
    <row r="563" spans="1:21" ht="14.1" customHeight="1">
      <c r="A563" s="1175"/>
      <c r="B563" s="1175"/>
      <c r="C563" s="1175"/>
      <c r="D563" s="1175"/>
      <c r="E563" s="1175"/>
      <c r="Q563" s="1175"/>
      <c r="U563" s="1175"/>
    </row>
    <row r="564" spans="1:21" ht="14.1" customHeight="1">
      <c r="A564" s="1175"/>
      <c r="B564" s="1175"/>
      <c r="C564" s="1175"/>
      <c r="D564" s="1175"/>
      <c r="E564" s="1175"/>
      <c r="Q564" s="1175"/>
      <c r="U564" s="1175"/>
    </row>
    <row r="565" spans="1:21" ht="14.1" customHeight="1">
      <c r="A565" s="1175"/>
      <c r="B565" s="1175"/>
      <c r="C565" s="1175"/>
      <c r="D565" s="1175"/>
      <c r="E565" s="1175"/>
      <c r="Q565" s="1175"/>
      <c r="U565" s="1175"/>
    </row>
    <row r="566" spans="1:21" ht="14.1" customHeight="1">
      <c r="A566" s="1175"/>
      <c r="B566" s="1175"/>
      <c r="C566" s="1175"/>
      <c r="D566" s="1175"/>
      <c r="E566" s="1175"/>
      <c r="Q566" s="1175"/>
      <c r="U566" s="1175"/>
    </row>
    <row r="567" spans="1:21" ht="14.1" customHeight="1">
      <c r="A567" s="1175"/>
      <c r="B567" s="1175"/>
      <c r="C567" s="1175"/>
      <c r="D567" s="1175"/>
      <c r="E567" s="1175"/>
      <c r="Q567" s="1175"/>
      <c r="U567" s="1175"/>
    </row>
    <row r="568" spans="1:21" ht="14.1" customHeight="1">
      <c r="A568" s="1175"/>
      <c r="B568" s="1175"/>
      <c r="C568" s="1175"/>
      <c r="D568" s="1175"/>
      <c r="E568" s="1175"/>
      <c r="Q568" s="1175"/>
      <c r="U568" s="1175"/>
    </row>
    <row r="569" spans="1:21" ht="14.1" customHeight="1">
      <c r="A569" s="1175"/>
      <c r="B569" s="1175"/>
      <c r="C569" s="1175"/>
      <c r="D569" s="1175"/>
      <c r="E569" s="1175"/>
      <c r="Q569" s="1175"/>
      <c r="U569" s="1175"/>
    </row>
    <row r="570" spans="1:21" ht="14.1" customHeight="1">
      <c r="A570" s="1175"/>
      <c r="B570" s="1175"/>
      <c r="C570" s="1175"/>
      <c r="D570" s="1175"/>
      <c r="E570" s="1175"/>
      <c r="Q570" s="1175"/>
      <c r="U570" s="1175"/>
    </row>
    <row r="571" spans="1:21" ht="14.1" customHeight="1">
      <c r="A571" s="1175"/>
      <c r="B571" s="1175"/>
      <c r="C571" s="1175"/>
      <c r="D571" s="1175"/>
      <c r="E571" s="1175"/>
      <c r="Q571" s="1175"/>
      <c r="U571" s="1175"/>
    </row>
    <row r="572" spans="1:21" ht="14.1" customHeight="1">
      <c r="A572" s="1175"/>
      <c r="B572" s="1175"/>
      <c r="C572" s="1175"/>
      <c r="D572" s="1175"/>
      <c r="E572" s="1175"/>
      <c r="Q572" s="1175"/>
      <c r="U572" s="1175"/>
    </row>
    <row r="573" spans="1:21" ht="14.1" customHeight="1">
      <c r="A573" s="1175"/>
      <c r="B573" s="1175"/>
      <c r="C573" s="1175"/>
      <c r="D573" s="1175"/>
      <c r="E573" s="1175"/>
      <c r="Q573" s="1175"/>
      <c r="U573" s="1175"/>
    </row>
    <row r="574" spans="1:21" ht="14.1" customHeight="1">
      <c r="A574" s="1175"/>
      <c r="B574" s="1175"/>
      <c r="C574" s="1175"/>
      <c r="D574" s="1175"/>
      <c r="E574" s="1175"/>
      <c r="Q574" s="1175"/>
      <c r="U574" s="1175"/>
    </row>
    <row r="575" spans="1:21" ht="14.1" customHeight="1">
      <c r="A575" s="1175"/>
      <c r="B575" s="1175"/>
      <c r="C575" s="1175"/>
      <c r="D575" s="1175"/>
      <c r="E575" s="1175"/>
      <c r="Q575" s="1175"/>
      <c r="U575" s="1175"/>
    </row>
    <row r="576" spans="1:21" ht="14.1" customHeight="1">
      <c r="A576" s="1175"/>
      <c r="B576" s="1175"/>
      <c r="C576" s="1175"/>
      <c r="D576" s="1175"/>
      <c r="E576" s="1175"/>
      <c r="Q576" s="1175"/>
      <c r="U576" s="1175"/>
    </row>
    <row r="577" spans="1:21" ht="14.1" customHeight="1">
      <c r="A577" s="1175"/>
      <c r="B577" s="1175"/>
      <c r="C577" s="1175"/>
      <c r="D577" s="1175"/>
      <c r="E577" s="1175"/>
      <c r="Q577" s="1175"/>
      <c r="U577" s="1175"/>
    </row>
    <row r="578" spans="1:21" ht="14.1" customHeight="1">
      <c r="A578" s="1175"/>
      <c r="B578" s="1175"/>
      <c r="C578" s="1175"/>
      <c r="D578" s="1175"/>
      <c r="E578" s="1175"/>
      <c r="Q578" s="1175"/>
      <c r="U578" s="1175"/>
    </row>
    <row r="579" spans="1:21" ht="14.1" customHeight="1">
      <c r="A579" s="1175"/>
      <c r="B579" s="1175"/>
      <c r="C579" s="1175"/>
      <c r="D579" s="1175"/>
      <c r="E579" s="1175"/>
      <c r="Q579" s="1175"/>
      <c r="U579" s="1175"/>
    </row>
    <row r="580" spans="1:21" ht="14.1" customHeight="1">
      <c r="A580" s="1175"/>
      <c r="B580" s="1175"/>
      <c r="C580" s="1175"/>
      <c r="D580" s="1175"/>
      <c r="E580" s="1175"/>
      <c r="Q580" s="1175"/>
      <c r="U580" s="1175"/>
    </row>
    <row r="581" spans="1:21" ht="14.1" customHeight="1">
      <c r="A581" s="1175"/>
      <c r="B581" s="1175"/>
      <c r="C581" s="1175"/>
      <c r="D581" s="1175"/>
      <c r="E581" s="1175"/>
      <c r="Q581" s="1175"/>
      <c r="U581" s="1175"/>
    </row>
    <row r="582" spans="1:21" ht="14.1" customHeight="1">
      <c r="A582" s="1175"/>
      <c r="B582" s="1175"/>
      <c r="C582" s="1175"/>
      <c r="D582" s="1175"/>
      <c r="E582" s="1175"/>
      <c r="Q582" s="1175"/>
      <c r="U582" s="1175"/>
    </row>
    <row r="583" spans="1:21" ht="14.1" customHeight="1">
      <c r="A583" s="1175"/>
      <c r="B583" s="1175"/>
      <c r="C583" s="1175"/>
      <c r="D583" s="1175"/>
      <c r="E583" s="1175"/>
      <c r="Q583" s="1175"/>
      <c r="U583" s="1175"/>
    </row>
    <row r="584" spans="1:21" ht="14.1" customHeight="1">
      <c r="A584" s="1175"/>
      <c r="B584" s="1175"/>
      <c r="C584" s="1175"/>
      <c r="D584" s="1175"/>
      <c r="E584" s="1175"/>
      <c r="Q584" s="1175"/>
      <c r="U584" s="1175"/>
    </row>
    <row r="585" spans="1:21" ht="14.1" customHeight="1">
      <c r="A585" s="1175"/>
      <c r="B585" s="1175"/>
      <c r="C585" s="1175"/>
      <c r="D585" s="1175"/>
      <c r="E585" s="1175"/>
      <c r="Q585" s="1175"/>
      <c r="U585" s="1175"/>
    </row>
    <row r="586" spans="1:21" ht="14.1" customHeight="1">
      <c r="A586" s="1175"/>
      <c r="B586" s="1175"/>
      <c r="C586" s="1175"/>
      <c r="D586" s="1175"/>
      <c r="E586" s="1175"/>
      <c r="Q586" s="1175"/>
      <c r="U586" s="1175"/>
    </row>
    <row r="587" spans="1:21" ht="14.1" customHeight="1">
      <c r="A587" s="1175"/>
      <c r="B587" s="1175"/>
      <c r="C587" s="1175"/>
      <c r="D587" s="1175"/>
      <c r="E587" s="1175"/>
      <c r="Q587" s="1175"/>
      <c r="U587" s="1175"/>
    </row>
    <row r="588" spans="1:21" ht="14.1" customHeight="1">
      <c r="A588" s="1175"/>
      <c r="B588" s="1175"/>
      <c r="C588" s="1175"/>
      <c r="D588" s="1175"/>
      <c r="E588" s="1175"/>
      <c r="Q588" s="1175"/>
      <c r="U588" s="1175"/>
    </row>
    <row r="589" spans="1:21" ht="14.1" customHeight="1">
      <c r="A589" s="1175"/>
      <c r="B589" s="1175"/>
      <c r="C589" s="1175"/>
      <c r="D589" s="1175"/>
      <c r="E589" s="1175"/>
      <c r="Q589" s="1175"/>
      <c r="U589" s="1175"/>
    </row>
    <row r="590" spans="1:21" ht="14.1" customHeight="1">
      <c r="A590" s="1175"/>
      <c r="B590" s="1175"/>
      <c r="C590" s="1175"/>
      <c r="D590" s="1175"/>
      <c r="E590" s="1175"/>
      <c r="Q590" s="1175"/>
      <c r="U590" s="1175"/>
    </row>
    <row r="591" spans="1:21" ht="14.1" customHeight="1">
      <c r="A591" s="1175"/>
      <c r="B591" s="1175"/>
      <c r="C591" s="1175"/>
      <c r="D591" s="1175"/>
      <c r="E591" s="1175"/>
      <c r="Q591" s="1175"/>
      <c r="U591" s="1175"/>
    </row>
    <row r="592" spans="1:21" ht="14.1" customHeight="1">
      <c r="A592" s="1175"/>
      <c r="B592" s="1175"/>
      <c r="C592" s="1175"/>
      <c r="D592" s="1175"/>
      <c r="E592" s="1175"/>
      <c r="Q592" s="1175"/>
      <c r="U592" s="1175"/>
    </row>
    <row r="593" spans="1:21" ht="14.1" customHeight="1">
      <c r="A593" s="1175"/>
      <c r="B593" s="1175"/>
      <c r="C593" s="1175"/>
      <c r="D593" s="1175"/>
      <c r="E593" s="1175"/>
      <c r="Q593" s="1175"/>
      <c r="U593" s="1175"/>
    </row>
    <row r="594" spans="1:21" ht="14.1" customHeight="1">
      <c r="A594" s="1175"/>
      <c r="B594" s="1175"/>
      <c r="C594" s="1175"/>
      <c r="D594" s="1175"/>
      <c r="E594" s="1175"/>
      <c r="Q594" s="1175"/>
      <c r="U594" s="1175"/>
    </row>
    <row r="595" spans="1:21" ht="14.1" customHeight="1">
      <c r="A595" s="1175"/>
      <c r="B595" s="1175"/>
      <c r="C595" s="1175"/>
      <c r="D595" s="1175"/>
      <c r="E595" s="1175"/>
      <c r="Q595" s="1175"/>
      <c r="U595" s="1175"/>
    </row>
    <row r="596" spans="1:21" ht="14.1" customHeight="1">
      <c r="A596" s="1175"/>
      <c r="B596" s="1175"/>
      <c r="C596" s="1175"/>
      <c r="D596" s="1175"/>
      <c r="E596" s="1175"/>
      <c r="Q596" s="1175"/>
      <c r="U596" s="1175"/>
    </row>
    <row r="597" spans="1:21" ht="14.1" customHeight="1">
      <c r="A597" s="1175"/>
      <c r="B597" s="1175"/>
      <c r="C597" s="1175"/>
      <c r="D597" s="1175"/>
      <c r="E597" s="1175"/>
      <c r="Q597" s="1175"/>
      <c r="U597" s="1175"/>
    </row>
    <row r="598" spans="1:21" ht="14.1" customHeight="1">
      <c r="A598" s="1175"/>
      <c r="B598" s="1175"/>
      <c r="C598" s="1175"/>
      <c r="D598" s="1175"/>
      <c r="E598" s="1175"/>
      <c r="Q598" s="1175"/>
      <c r="U598" s="1175"/>
    </row>
    <row r="599" spans="1:21" ht="14.1" customHeight="1">
      <c r="A599" s="1175"/>
      <c r="B599" s="1175"/>
      <c r="C599" s="1175"/>
      <c r="D599" s="1175"/>
      <c r="E599" s="1175"/>
      <c r="Q599" s="1175"/>
      <c r="U599" s="1175"/>
    </row>
    <row r="600" spans="1:21" ht="14.1" customHeight="1">
      <c r="A600" s="1175"/>
      <c r="B600" s="1175"/>
      <c r="C600" s="1175"/>
      <c r="D600" s="1175"/>
      <c r="E600" s="1175"/>
      <c r="Q600" s="1175"/>
      <c r="U600" s="1175"/>
    </row>
    <row r="601" spans="1:21" ht="14.1" customHeight="1">
      <c r="A601" s="1175"/>
      <c r="B601" s="1175"/>
      <c r="C601" s="1175"/>
      <c r="D601" s="1175"/>
      <c r="E601" s="1175"/>
      <c r="Q601" s="1175"/>
      <c r="U601" s="1175"/>
    </row>
    <row r="602" spans="1:21" ht="14.1" customHeight="1">
      <c r="A602" s="1175"/>
      <c r="B602" s="1175"/>
      <c r="C602" s="1175"/>
      <c r="D602" s="1175"/>
      <c r="E602" s="1175"/>
      <c r="Q602" s="1175"/>
      <c r="U602" s="1175"/>
    </row>
    <row r="603" spans="1:21" ht="14.1" customHeight="1">
      <c r="A603" s="1175"/>
      <c r="B603" s="1175"/>
      <c r="C603" s="1175"/>
      <c r="D603" s="1175"/>
      <c r="E603" s="1175"/>
      <c r="Q603" s="1175"/>
      <c r="U603" s="1175"/>
    </row>
    <row r="604" spans="1:21" ht="14.1" customHeight="1">
      <c r="A604" s="1175"/>
      <c r="B604" s="1175"/>
      <c r="C604" s="1175"/>
      <c r="D604" s="1175"/>
      <c r="E604" s="1175"/>
      <c r="Q604" s="1175"/>
      <c r="U604" s="1175"/>
    </row>
    <row r="605" spans="1:21" ht="14.1" customHeight="1">
      <c r="A605" s="1175"/>
      <c r="B605" s="1175"/>
      <c r="C605" s="1175"/>
      <c r="D605" s="1175"/>
      <c r="E605" s="1175"/>
      <c r="Q605" s="1175"/>
      <c r="U605" s="1175"/>
    </row>
    <row r="606" spans="1:21" ht="14.1" customHeight="1">
      <c r="A606" s="1175"/>
      <c r="B606" s="1175"/>
      <c r="C606" s="1175"/>
      <c r="D606" s="1175"/>
      <c r="E606" s="1175"/>
      <c r="Q606" s="1175"/>
      <c r="U606" s="1175"/>
    </row>
    <row r="607" spans="1:21" ht="14.1" customHeight="1">
      <c r="A607" s="1175"/>
      <c r="B607" s="1175"/>
      <c r="C607" s="1175"/>
      <c r="D607" s="1175"/>
      <c r="E607" s="1175"/>
      <c r="Q607" s="1175"/>
      <c r="U607" s="1175"/>
    </row>
    <row r="608" spans="1:21" ht="14.1" customHeight="1">
      <c r="A608" s="1175"/>
      <c r="B608" s="1175"/>
      <c r="C608" s="1175"/>
      <c r="D608" s="1175"/>
      <c r="E608" s="1175"/>
      <c r="Q608" s="1175"/>
      <c r="U608" s="1175"/>
    </row>
    <row r="609" spans="1:21" ht="14.1" customHeight="1">
      <c r="A609" s="1175"/>
      <c r="B609" s="1175"/>
      <c r="C609" s="1175"/>
      <c r="D609" s="1175"/>
      <c r="E609" s="1175"/>
      <c r="Q609" s="1175"/>
      <c r="U609" s="1175"/>
    </row>
    <row r="610" spans="1:21" ht="14.1" customHeight="1">
      <c r="A610" s="1175"/>
      <c r="B610" s="1175"/>
      <c r="C610" s="1175"/>
      <c r="D610" s="1175"/>
      <c r="E610" s="1175"/>
      <c r="Q610" s="1175"/>
      <c r="U610" s="1175"/>
    </row>
    <row r="611" spans="1:21" ht="14.1" customHeight="1">
      <c r="A611" s="1175"/>
      <c r="B611" s="1175"/>
      <c r="C611" s="1175"/>
      <c r="D611" s="1175"/>
      <c r="E611" s="1175"/>
      <c r="Q611" s="1175"/>
      <c r="U611" s="1175"/>
    </row>
    <row r="612" spans="1:21" ht="14.1" customHeight="1">
      <c r="A612" s="1175"/>
      <c r="B612" s="1175"/>
      <c r="C612" s="1175"/>
      <c r="D612" s="1175"/>
      <c r="E612" s="1175"/>
      <c r="Q612" s="1175"/>
      <c r="U612" s="1175"/>
    </row>
    <row r="613" spans="1:21" ht="14.1" customHeight="1">
      <c r="A613" s="1175"/>
      <c r="B613" s="1175"/>
      <c r="C613" s="1175"/>
      <c r="D613" s="1175"/>
      <c r="E613" s="1175"/>
      <c r="Q613" s="1175"/>
      <c r="U613" s="1175"/>
    </row>
    <row r="614" spans="1:21" ht="14.1" customHeight="1">
      <c r="A614" s="1175"/>
      <c r="B614" s="1175"/>
      <c r="C614" s="1175"/>
      <c r="D614" s="1175"/>
      <c r="E614" s="1175"/>
      <c r="Q614" s="1175"/>
      <c r="U614" s="1175"/>
    </row>
    <row r="615" spans="1:21" ht="14.1" customHeight="1">
      <c r="A615" s="1175"/>
      <c r="B615" s="1175"/>
      <c r="C615" s="1175"/>
      <c r="D615" s="1175"/>
      <c r="E615" s="1175"/>
      <c r="Q615" s="1175"/>
      <c r="U615" s="1175"/>
    </row>
    <row r="616" spans="1:21" ht="14.1" customHeight="1">
      <c r="A616" s="1175"/>
      <c r="B616" s="1175"/>
      <c r="C616" s="1175"/>
      <c r="D616" s="1175"/>
      <c r="E616" s="1175"/>
      <c r="Q616" s="1175"/>
      <c r="U616" s="1175"/>
    </row>
    <row r="617" spans="1:21" ht="14.1" customHeight="1">
      <c r="A617" s="1175"/>
      <c r="B617" s="1175"/>
      <c r="C617" s="1175"/>
      <c r="D617" s="1175"/>
      <c r="E617" s="1175"/>
      <c r="Q617" s="1175"/>
      <c r="U617" s="1175"/>
    </row>
    <row r="618" spans="1:21" ht="14.1" customHeight="1">
      <c r="A618" s="1175"/>
      <c r="B618" s="1175"/>
      <c r="C618" s="1175"/>
      <c r="D618" s="1175"/>
      <c r="E618" s="1175"/>
      <c r="Q618" s="1175"/>
      <c r="U618" s="1175"/>
    </row>
    <row r="619" spans="1:21" ht="14.1" customHeight="1">
      <c r="A619" s="1175"/>
      <c r="B619" s="1175"/>
      <c r="C619" s="1175"/>
      <c r="D619" s="1175"/>
      <c r="E619" s="1175"/>
      <c r="Q619" s="1175"/>
      <c r="U619" s="1175"/>
    </row>
    <row r="620" spans="1:21" ht="14.1" customHeight="1">
      <c r="A620" s="1175"/>
      <c r="B620" s="1175"/>
      <c r="C620" s="1175"/>
      <c r="D620" s="1175"/>
      <c r="E620" s="1175"/>
      <c r="Q620" s="1175"/>
      <c r="U620" s="1175"/>
    </row>
    <row r="621" spans="1:21" ht="14.1" customHeight="1">
      <c r="A621" s="1175"/>
      <c r="B621" s="1175"/>
      <c r="C621" s="1175"/>
      <c r="D621" s="1175"/>
      <c r="E621" s="1175"/>
      <c r="Q621" s="1175"/>
      <c r="U621" s="1175"/>
    </row>
    <row r="622" spans="1:21" ht="14.1" customHeight="1">
      <c r="A622" s="1175"/>
      <c r="B622" s="1175"/>
      <c r="C622" s="1175"/>
      <c r="D622" s="1175"/>
      <c r="E622" s="1175"/>
      <c r="Q622" s="1175"/>
      <c r="U622" s="1175"/>
    </row>
    <row r="623" spans="1:21" ht="14.1" customHeight="1">
      <c r="A623" s="1175"/>
      <c r="B623" s="1175"/>
      <c r="C623" s="1175"/>
      <c r="D623" s="1175"/>
      <c r="E623" s="1175"/>
      <c r="Q623" s="1175"/>
      <c r="U623" s="1175"/>
    </row>
    <row r="624" spans="1:21" ht="14.1" customHeight="1">
      <c r="A624" s="1175"/>
      <c r="B624" s="1175"/>
      <c r="C624" s="1175"/>
      <c r="D624" s="1175"/>
      <c r="E624" s="1175"/>
      <c r="Q624" s="1175"/>
      <c r="U624" s="1175"/>
    </row>
    <row r="625" spans="1:21" ht="14.1" customHeight="1">
      <c r="A625" s="1175"/>
      <c r="B625" s="1175"/>
      <c r="C625" s="1175"/>
      <c r="D625" s="1175"/>
      <c r="E625" s="1175"/>
      <c r="Q625" s="1175"/>
      <c r="U625" s="1175"/>
    </row>
    <row r="626" spans="1:21" ht="14.1" customHeight="1">
      <c r="A626" s="1175"/>
      <c r="B626" s="1175"/>
      <c r="C626" s="1175"/>
      <c r="D626" s="1175"/>
      <c r="E626" s="1175"/>
      <c r="Q626" s="1175"/>
      <c r="U626" s="1175"/>
    </row>
    <row r="627" spans="1:21" ht="14.1" customHeight="1">
      <c r="A627" s="1175"/>
      <c r="B627" s="1175"/>
      <c r="C627" s="1175"/>
      <c r="D627" s="1175"/>
      <c r="E627" s="1175"/>
      <c r="Q627" s="1175"/>
      <c r="U627" s="1175"/>
    </row>
    <row r="628" spans="1:21" ht="14.1" customHeight="1">
      <c r="A628" s="1175"/>
      <c r="B628" s="1175"/>
      <c r="C628" s="1175"/>
      <c r="D628" s="1175"/>
      <c r="E628" s="1175"/>
      <c r="Q628" s="1175"/>
      <c r="U628" s="1175"/>
    </row>
    <row r="629" spans="1:21" ht="14.1" customHeight="1">
      <c r="A629" s="1175"/>
      <c r="B629" s="1175"/>
      <c r="C629" s="1175"/>
      <c r="D629" s="1175"/>
      <c r="E629" s="1175"/>
      <c r="Q629" s="1175"/>
      <c r="U629" s="1175"/>
    </row>
    <row r="630" spans="1:21" ht="14.1" customHeight="1">
      <c r="A630" s="1175"/>
      <c r="B630" s="1175"/>
      <c r="C630" s="1175"/>
      <c r="D630" s="1175"/>
      <c r="E630" s="1175"/>
      <c r="Q630" s="1175"/>
      <c r="U630" s="1175"/>
    </row>
    <row r="631" spans="1:21" ht="14.1" customHeight="1">
      <c r="A631" s="1175"/>
      <c r="B631" s="1175"/>
      <c r="C631" s="1175"/>
      <c r="D631" s="1175"/>
      <c r="E631" s="1175"/>
      <c r="Q631" s="1175"/>
      <c r="U631" s="1175"/>
    </row>
    <row r="632" spans="1:21" ht="14.1" customHeight="1">
      <c r="A632" s="1175"/>
      <c r="B632" s="1175"/>
      <c r="C632" s="1175"/>
      <c r="D632" s="1175"/>
      <c r="E632" s="1175"/>
      <c r="Q632" s="1175"/>
      <c r="U632" s="1175"/>
    </row>
    <row r="633" spans="1:21" ht="14.1" customHeight="1">
      <c r="A633" s="1175"/>
      <c r="B633" s="1175"/>
      <c r="C633" s="1175"/>
      <c r="D633" s="1175"/>
      <c r="E633" s="1175"/>
      <c r="Q633" s="1175"/>
      <c r="U633" s="1175"/>
    </row>
    <row r="634" spans="1:21" ht="14.1" customHeight="1">
      <c r="A634" s="1175"/>
      <c r="B634" s="1175"/>
      <c r="C634" s="1175"/>
      <c r="D634" s="1175"/>
      <c r="E634" s="1175"/>
      <c r="Q634" s="1175"/>
      <c r="U634" s="1175"/>
    </row>
    <row r="635" spans="1:21" ht="14.1" customHeight="1">
      <c r="A635" s="1175"/>
      <c r="B635" s="1175"/>
      <c r="C635" s="1175"/>
      <c r="D635" s="1175"/>
      <c r="E635" s="1175"/>
      <c r="Q635" s="1175"/>
      <c r="U635" s="1175"/>
    </row>
    <row r="636" spans="1:21" ht="14.1" customHeight="1">
      <c r="A636" s="1175"/>
      <c r="B636" s="1175"/>
      <c r="C636" s="1175"/>
      <c r="D636" s="1175"/>
      <c r="E636" s="1175"/>
      <c r="Q636" s="1175"/>
      <c r="U636" s="1175"/>
    </row>
    <row r="637" spans="1:21" ht="14.1" customHeight="1">
      <c r="A637" s="1175"/>
      <c r="B637" s="1175"/>
      <c r="C637" s="1175"/>
      <c r="D637" s="1175"/>
      <c r="E637" s="1175"/>
      <c r="Q637" s="1175"/>
      <c r="U637" s="1175"/>
    </row>
    <row r="638" spans="1:21" ht="14.1" customHeight="1">
      <c r="A638" s="1175"/>
      <c r="B638" s="1175"/>
      <c r="C638" s="1175"/>
      <c r="D638" s="1175"/>
      <c r="E638" s="1175"/>
      <c r="Q638" s="1175"/>
      <c r="U638" s="1175"/>
    </row>
    <row r="639" spans="1:21" ht="14.1" customHeight="1">
      <c r="A639" s="1175"/>
      <c r="B639" s="1175"/>
      <c r="C639" s="1175"/>
      <c r="D639" s="1175"/>
      <c r="E639" s="1175"/>
      <c r="Q639" s="1175"/>
      <c r="U639" s="1175"/>
    </row>
    <row r="640" spans="1:21" ht="14.1" customHeight="1">
      <c r="A640" s="1175"/>
      <c r="B640" s="1175"/>
      <c r="C640" s="1175"/>
      <c r="D640" s="1175"/>
      <c r="E640" s="1175"/>
      <c r="Q640" s="1175"/>
      <c r="U640" s="1175"/>
    </row>
    <row r="641" spans="1:21" ht="14.1" customHeight="1">
      <c r="A641" s="1175"/>
      <c r="B641" s="1175"/>
      <c r="C641" s="1175"/>
      <c r="D641" s="1175"/>
      <c r="E641" s="1175"/>
      <c r="Q641" s="1175"/>
      <c r="U641" s="1175"/>
    </row>
    <row r="642" spans="1:21" ht="14.1" customHeight="1">
      <c r="A642" s="1175"/>
      <c r="B642" s="1175"/>
      <c r="C642" s="1175"/>
      <c r="D642" s="1175"/>
      <c r="E642" s="1175"/>
      <c r="Q642" s="1175"/>
      <c r="U642" s="1175"/>
    </row>
    <row r="643" spans="1:21" ht="14.1" customHeight="1">
      <c r="A643" s="1175"/>
      <c r="B643" s="1175"/>
      <c r="C643" s="1175"/>
      <c r="D643" s="1175"/>
      <c r="E643" s="1175"/>
      <c r="Q643" s="1175"/>
      <c r="U643" s="1175"/>
    </row>
    <row r="644" spans="1:21" ht="14.1" customHeight="1">
      <c r="A644" s="1175"/>
      <c r="B644" s="1175"/>
      <c r="C644" s="1175"/>
      <c r="D644" s="1175"/>
      <c r="E644" s="1175"/>
      <c r="Q644" s="1175"/>
      <c r="U644" s="1175"/>
    </row>
    <row r="645" spans="1:21" ht="14.1" customHeight="1">
      <c r="A645" s="1175"/>
      <c r="B645" s="1175"/>
      <c r="C645" s="1175"/>
      <c r="D645" s="1175"/>
      <c r="E645" s="1175"/>
      <c r="Q645" s="1175"/>
      <c r="U645" s="1175"/>
    </row>
    <row r="646" spans="1:21" ht="14.1" customHeight="1">
      <c r="A646" s="1175"/>
      <c r="B646" s="1175"/>
      <c r="C646" s="1175"/>
      <c r="D646" s="1175"/>
      <c r="E646" s="1175"/>
      <c r="Q646" s="1175"/>
      <c r="U646" s="1175"/>
    </row>
    <row r="647" spans="1:21" ht="14.1" customHeight="1">
      <c r="A647" s="1175"/>
      <c r="B647" s="1175"/>
      <c r="C647" s="1175"/>
      <c r="D647" s="1175"/>
      <c r="E647" s="1175"/>
      <c r="Q647" s="1175"/>
      <c r="U647" s="1175"/>
    </row>
    <row r="648" spans="1:21" ht="14.1" customHeight="1">
      <c r="A648" s="1175"/>
      <c r="B648" s="1175"/>
      <c r="C648" s="1175"/>
      <c r="D648" s="1175"/>
      <c r="E648" s="1175"/>
      <c r="Q648" s="1175"/>
      <c r="U648" s="1175"/>
    </row>
    <row r="649" spans="1:21" ht="14.1" customHeight="1">
      <c r="A649" s="1175"/>
      <c r="B649" s="1175"/>
      <c r="C649" s="1175"/>
      <c r="D649" s="1175"/>
      <c r="E649" s="1175"/>
      <c r="Q649" s="1175"/>
      <c r="U649" s="1175"/>
    </row>
    <row r="650" spans="1:21" ht="14.1" customHeight="1">
      <c r="A650" s="1175"/>
      <c r="B650" s="1175"/>
      <c r="C650" s="1175"/>
      <c r="D650" s="1175"/>
      <c r="E650" s="1175"/>
      <c r="Q650" s="1175"/>
      <c r="U650" s="1175"/>
    </row>
    <row r="651" spans="1:21" ht="14.1" customHeight="1">
      <c r="A651" s="1175"/>
      <c r="B651" s="1175"/>
      <c r="C651" s="1175"/>
      <c r="D651" s="1175"/>
      <c r="E651" s="1175"/>
      <c r="Q651" s="1175"/>
      <c r="U651" s="1175"/>
    </row>
    <row r="652" spans="1:21" ht="14.1" customHeight="1">
      <c r="A652" s="1175"/>
      <c r="B652" s="1175"/>
      <c r="C652" s="1175"/>
      <c r="D652" s="1175"/>
      <c r="E652" s="1175"/>
      <c r="Q652" s="1175"/>
      <c r="U652" s="1175"/>
    </row>
    <row r="653" spans="1:21" ht="14.1" customHeight="1">
      <c r="A653" s="1175"/>
      <c r="B653" s="1175"/>
      <c r="C653" s="1175"/>
      <c r="D653" s="1175"/>
      <c r="E653" s="1175"/>
      <c r="Q653" s="1175"/>
      <c r="U653" s="1175"/>
    </row>
    <row r="654" spans="1:21" ht="14.1" customHeight="1">
      <c r="A654" s="1175"/>
      <c r="B654" s="1175"/>
      <c r="C654" s="1175"/>
      <c r="D654" s="1175"/>
      <c r="E654" s="1175"/>
      <c r="Q654" s="1175"/>
      <c r="U654" s="1175"/>
    </row>
    <row r="655" spans="1:21" ht="14.1" customHeight="1">
      <c r="A655" s="1175"/>
      <c r="B655" s="1175"/>
      <c r="C655" s="1175"/>
      <c r="D655" s="1175"/>
      <c r="E655" s="1175"/>
      <c r="Q655" s="1175"/>
      <c r="U655" s="1175"/>
    </row>
    <row r="656" spans="1:21" ht="14.1" customHeight="1">
      <c r="A656" s="1175"/>
      <c r="B656" s="1175"/>
      <c r="C656" s="1175"/>
      <c r="D656" s="1175"/>
      <c r="E656" s="1175"/>
      <c r="Q656" s="1175"/>
      <c r="U656" s="1175"/>
    </row>
    <row r="657" spans="1:21" ht="14.1" customHeight="1">
      <c r="A657" s="1175"/>
      <c r="B657" s="1175"/>
      <c r="C657" s="1175"/>
      <c r="D657" s="1175"/>
      <c r="E657" s="1175"/>
      <c r="Q657" s="1175"/>
      <c r="U657" s="1175"/>
    </row>
    <row r="658" spans="1:21" ht="14.1" customHeight="1">
      <c r="A658" s="1175"/>
      <c r="B658" s="1175"/>
      <c r="C658" s="1175"/>
      <c r="D658" s="1175"/>
      <c r="E658" s="1175"/>
      <c r="Q658" s="1175"/>
      <c r="U658" s="1175"/>
    </row>
    <row r="659" spans="1:21" ht="14.1" customHeight="1">
      <c r="A659" s="1175"/>
      <c r="B659" s="1175"/>
      <c r="C659" s="1175"/>
      <c r="D659" s="1175"/>
      <c r="E659" s="1175"/>
      <c r="Q659" s="1175"/>
      <c r="U659" s="1175"/>
    </row>
    <row r="660" spans="1:21" ht="14.1" customHeight="1">
      <c r="A660" s="1175"/>
      <c r="B660" s="1175"/>
      <c r="C660" s="1175"/>
      <c r="D660" s="1175"/>
      <c r="E660" s="1175"/>
      <c r="Q660" s="1175"/>
      <c r="U660" s="1175"/>
    </row>
    <row r="661" spans="1:21" ht="14.1" customHeight="1">
      <c r="A661" s="1175"/>
      <c r="B661" s="1175"/>
      <c r="C661" s="1175"/>
      <c r="D661" s="1175"/>
      <c r="E661" s="1175"/>
      <c r="Q661" s="1175"/>
      <c r="U661" s="1175"/>
    </row>
    <row r="662" spans="1:21" ht="14.1" customHeight="1">
      <c r="A662" s="1175"/>
      <c r="B662" s="1175"/>
      <c r="C662" s="1175"/>
      <c r="D662" s="1175"/>
      <c r="E662" s="1175"/>
      <c r="Q662" s="1175"/>
      <c r="U662" s="1175"/>
    </row>
    <row r="663" spans="1:21" ht="14.1" customHeight="1">
      <c r="A663" s="1175"/>
      <c r="B663" s="1175"/>
      <c r="C663" s="1175"/>
      <c r="D663" s="1175"/>
      <c r="E663" s="1175"/>
      <c r="Q663" s="1175"/>
      <c r="U663" s="1175"/>
    </row>
    <row r="664" spans="1:21" ht="14.1" customHeight="1">
      <c r="A664" s="1175"/>
      <c r="B664" s="1175"/>
      <c r="C664" s="1175"/>
      <c r="D664" s="1175"/>
      <c r="E664" s="1175"/>
      <c r="Q664" s="1175"/>
      <c r="U664" s="1175"/>
    </row>
    <row r="665" spans="1:21" ht="14.1" customHeight="1">
      <c r="A665" s="1175"/>
      <c r="B665" s="1175"/>
      <c r="C665" s="1175"/>
      <c r="D665" s="1175"/>
      <c r="E665" s="1175"/>
      <c r="Q665" s="1175"/>
      <c r="U665" s="1175"/>
    </row>
    <row r="666" spans="1:21" ht="14.1" customHeight="1">
      <c r="A666" s="1175"/>
      <c r="B666" s="1175"/>
      <c r="C666" s="1175"/>
      <c r="D666" s="1175"/>
      <c r="E666" s="1175"/>
      <c r="Q666" s="1175"/>
      <c r="U666" s="1175"/>
    </row>
    <row r="667" spans="1:21" ht="14.1" customHeight="1">
      <c r="A667" s="1175"/>
      <c r="B667" s="1175"/>
      <c r="C667" s="1175"/>
      <c r="D667" s="1175"/>
      <c r="E667" s="1175"/>
      <c r="Q667" s="1175"/>
      <c r="U667" s="1175"/>
    </row>
    <row r="668" spans="1:21" ht="14.1" customHeight="1">
      <c r="A668" s="1175"/>
      <c r="B668" s="1175"/>
      <c r="C668" s="1175"/>
      <c r="D668" s="1175"/>
      <c r="E668" s="1175"/>
      <c r="Q668" s="1175"/>
      <c r="U668" s="1175"/>
    </row>
    <row r="669" spans="1:21" ht="14.1" customHeight="1">
      <c r="A669" s="1175"/>
      <c r="B669" s="1175"/>
      <c r="C669" s="1175"/>
      <c r="D669" s="1175"/>
      <c r="E669" s="1175"/>
      <c r="Q669" s="1175"/>
      <c r="U669" s="1175"/>
    </row>
    <row r="670" spans="1:21" ht="14.1" customHeight="1">
      <c r="A670" s="1175"/>
      <c r="B670" s="1175"/>
      <c r="C670" s="1175"/>
      <c r="D670" s="1175"/>
      <c r="E670" s="1175"/>
      <c r="Q670" s="1175"/>
      <c r="U670" s="1175"/>
    </row>
    <row r="671" spans="1:21" ht="14.1" customHeight="1">
      <c r="A671" s="1175"/>
      <c r="B671" s="1175"/>
      <c r="C671" s="1175"/>
      <c r="D671" s="1175"/>
      <c r="E671" s="1175"/>
      <c r="Q671" s="1175"/>
      <c r="U671" s="1175"/>
    </row>
    <row r="672" spans="1:21" ht="14.1" customHeight="1">
      <c r="A672" s="1175"/>
      <c r="B672" s="1175"/>
      <c r="C672" s="1175"/>
      <c r="D672" s="1175"/>
      <c r="E672" s="1175"/>
      <c r="Q672" s="1175"/>
      <c r="U672" s="1175"/>
    </row>
    <row r="673" spans="1:21" ht="14.1" customHeight="1">
      <c r="A673" s="1175"/>
      <c r="B673" s="1175"/>
      <c r="C673" s="1175"/>
      <c r="D673" s="1175"/>
      <c r="E673" s="1175"/>
      <c r="Q673" s="1175"/>
      <c r="U673" s="1175"/>
    </row>
    <row r="674" spans="1:21" ht="14.1" customHeight="1">
      <c r="A674" s="1175"/>
      <c r="B674" s="1175"/>
      <c r="C674" s="1175"/>
      <c r="D674" s="1175"/>
      <c r="E674" s="1175"/>
      <c r="Q674" s="1175"/>
      <c r="U674" s="1175"/>
    </row>
    <row r="675" spans="1:21" ht="14.1" customHeight="1">
      <c r="A675" s="1175"/>
      <c r="B675" s="1175"/>
      <c r="C675" s="1175"/>
      <c r="D675" s="1175"/>
      <c r="E675" s="1175"/>
      <c r="Q675" s="1175"/>
      <c r="U675" s="1175"/>
    </row>
    <row r="676" spans="1:21" ht="14.1" customHeight="1">
      <c r="A676" s="1175"/>
      <c r="B676" s="1175"/>
      <c r="C676" s="1175"/>
      <c r="D676" s="1175"/>
      <c r="E676" s="1175"/>
      <c r="Q676" s="1175"/>
      <c r="U676" s="1175"/>
    </row>
    <row r="677" spans="1:21" ht="14.1" customHeight="1">
      <c r="A677" s="1175"/>
      <c r="B677" s="1175"/>
      <c r="C677" s="1175"/>
      <c r="D677" s="1175"/>
      <c r="E677" s="1175"/>
      <c r="Q677" s="1175"/>
      <c r="U677" s="1175"/>
    </row>
    <row r="678" spans="1:21" ht="14.1" customHeight="1">
      <c r="A678" s="1175"/>
      <c r="B678" s="1175"/>
      <c r="C678" s="1175"/>
      <c r="D678" s="1175"/>
      <c r="E678" s="1175"/>
      <c r="Q678" s="1175"/>
      <c r="U678" s="1175"/>
    </row>
    <row r="679" spans="1:21" ht="14.1" customHeight="1">
      <c r="A679" s="1175"/>
      <c r="B679" s="1175"/>
      <c r="C679" s="1175"/>
      <c r="D679" s="1175"/>
      <c r="E679" s="1175"/>
      <c r="Q679" s="1175"/>
      <c r="U679" s="1175"/>
    </row>
    <row r="680" spans="1:21" ht="14.1" customHeight="1">
      <c r="A680" s="1175"/>
      <c r="B680" s="1175"/>
      <c r="C680" s="1175"/>
      <c r="D680" s="1175"/>
      <c r="E680" s="1175"/>
      <c r="Q680" s="1175"/>
      <c r="U680" s="1175"/>
    </row>
    <row r="681" spans="1:21" ht="14.1" customHeight="1">
      <c r="A681" s="1175"/>
      <c r="B681" s="1175"/>
      <c r="C681" s="1175"/>
      <c r="D681" s="1175"/>
      <c r="E681" s="1175"/>
      <c r="Q681" s="1175"/>
      <c r="U681" s="1175"/>
    </row>
    <row r="682" spans="1:21" ht="14.1" customHeight="1">
      <c r="A682" s="1175"/>
      <c r="B682" s="1175"/>
      <c r="C682" s="1175"/>
      <c r="D682" s="1175"/>
      <c r="E682" s="1175"/>
      <c r="Q682" s="1175"/>
      <c r="U682" s="1175"/>
    </row>
    <row r="683" spans="1:21" ht="14.1" customHeight="1">
      <c r="A683" s="1175"/>
      <c r="B683" s="1175"/>
      <c r="C683" s="1175"/>
      <c r="D683" s="1175"/>
      <c r="E683" s="1175"/>
      <c r="Q683" s="1175"/>
      <c r="U683" s="1175"/>
    </row>
    <row r="684" spans="1:21" ht="14.1" customHeight="1">
      <c r="A684" s="1175"/>
      <c r="B684" s="1175"/>
      <c r="C684" s="1175"/>
      <c r="D684" s="1175"/>
      <c r="E684" s="1175"/>
      <c r="Q684" s="1175"/>
      <c r="U684" s="1175"/>
    </row>
    <row r="685" spans="1:21" ht="14.1" customHeight="1">
      <c r="A685" s="1175"/>
      <c r="B685" s="1175"/>
      <c r="C685" s="1175"/>
      <c r="D685" s="1175"/>
      <c r="E685" s="1175"/>
      <c r="Q685" s="1175"/>
      <c r="U685" s="1175"/>
    </row>
    <row r="686" spans="1:21" ht="14.1" customHeight="1">
      <c r="A686" s="1175"/>
      <c r="B686" s="1175"/>
      <c r="C686" s="1175"/>
      <c r="D686" s="1175"/>
      <c r="E686" s="1175"/>
      <c r="Q686" s="1175"/>
      <c r="U686" s="1175"/>
    </row>
    <row r="687" spans="1:21" ht="14.1" customHeight="1">
      <c r="A687" s="1175"/>
      <c r="B687" s="1175"/>
      <c r="C687" s="1175"/>
      <c r="D687" s="1175"/>
      <c r="E687" s="1175"/>
      <c r="Q687" s="1175"/>
      <c r="U687" s="1175"/>
    </row>
    <row r="688" spans="1:21" ht="14.1" customHeight="1">
      <c r="A688" s="1175"/>
      <c r="B688" s="1175"/>
      <c r="C688" s="1175"/>
      <c r="D688" s="1175"/>
      <c r="E688" s="1175"/>
      <c r="Q688" s="1175"/>
      <c r="U688" s="1175"/>
    </row>
    <row r="689" spans="1:21" ht="14.1" customHeight="1">
      <c r="A689" s="1175"/>
      <c r="B689" s="1175"/>
      <c r="C689" s="1175"/>
      <c r="D689" s="1175"/>
      <c r="E689" s="1175"/>
      <c r="Q689" s="1175"/>
      <c r="U689" s="1175"/>
    </row>
    <row r="690" spans="1:21" ht="14.1" customHeight="1">
      <c r="A690" s="1175"/>
      <c r="B690" s="1175"/>
      <c r="C690" s="1175"/>
      <c r="D690" s="1175"/>
      <c r="E690" s="1175"/>
      <c r="Q690" s="1175"/>
      <c r="U690" s="1175"/>
    </row>
    <row r="691" spans="1:21" ht="14.1" customHeight="1">
      <c r="A691" s="1175"/>
      <c r="B691" s="1175"/>
      <c r="C691" s="1175"/>
      <c r="D691" s="1175"/>
      <c r="E691" s="1175"/>
      <c r="Q691" s="1175"/>
      <c r="U691" s="1175"/>
    </row>
    <row r="692" spans="1:21" ht="14.1" customHeight="1">
      <c r="A692" s="1175"/>
      <c r="B692" s="1175"/>
      <c r="C692" s="1175"/>
      <c r="D692" s="1175"/>
      <c r="E692" s="1175"/>
      <c r="Q692" s="1175"/>
      <c r="U692" s="1175"/>
    </row>
    <row r="693" spans="1:21" ht="14.1" customHeight="1">
      <c r="A693" s="1175"/>
      <c r="B693" s="1175"/>
      <c r="C693" s="1175"/>
      <c r="D693" s="1175"/>
      <c r="E693" s="1175"/>
      <c r="Q693" s="1175"/>
      <c r="U693" s="1175"/>
    </row>
    <row r="694" spans="1:21" ht="14.1" customHeight="1">
      <c r="A694" s="1175"/>
      <c r="B694" s="1175"/>
      <c r="C694" s="1175"/>
      <c r="D694" s="1175"/>
      <c r="E694" s="1175"/>
      <c r="Q694" s="1175"/>
      <c r="U694" s="1175"/>
    </row>
    <row r="695" spans="1:21" ht="14.1" customHeight="1">
      <c r="A695" s="1175"/>
      <c r="B695" s="1175"/>
      <c r="C695" s="1175"/>
      <c r="D695" s="1175"/>
      <c r="E695" s="1175"/>
      <c r="Q695" s="1175"/>
      <c r="U695" s="1175"/>
    </row>
    <row r="696" spans="1:21" ht="14.1" customHeight="1">
      <c r="A696" s="1175"/>
      <c r="B696" s="1175"/>
      <c r="C696" s="1175"/>
      <c r="D696" s="1175"/>
      <c r="E696" s="1175"/>
      <c r="Q696" s="1175"/>
      <c r="U696" s="1175"/>
    </row>
    <row r="697" spans="1:21" ht="14.1" customHeight="1">
      <c r="A697" s="1175"/>
      <c r="B697" s="1175"/>
      <c r="C697" s="1175"/>
      <c r="D697" s="1175"/>
      <c r="E697" s="1175"/>
      <c r="Q697" s="1175"/>
      <c r="U697" s="1175"/>
    </row>
    <row r="698" spans="1:21" ht="14.1" customHeight="1">
      <c r="A698" s="1175"/>
      <c r="B698" s="1175"/>
      <c r="C698" s="1175"/>
      <c r="D698" s="1175"/>
      <c r="E698" s="1175"/>
      <c r="Q698" s="1175"/>
      <c r="U698" s="1175"/>
    </row>
    <row r="699" spans="1:21" ht="14.1" customHeight="1">
      <c r="A699" s="1175"/>
      <c r="B699" s="1175"/>
      <c r="C699" s="1175"/>
      <c r="D699" s="1175"/>
      <c r="E699" s="1175"/>
      <c r="Q699" s="1175"/>
      <c r="U699" s="1175"/>
    </row>
    <row r="700" spans="1:21" ht="14.1" customHeight="1">
      <c r="A700" s="1175"/>
      <c r="B700" s="1175"/>
      <c r="C700" s="1175"/>
      <c r="D700" s="1175"/>
      <c r="E700" s="1175"/>
      <c r="Q700" s="1175"/>
      <c r="U700" s="1175"/>
    </row>
    <row r="701" spans="1:21" ht="14.1" customHeight="1">
      <c r="A701" s="1175"/>
      <c r="B701" s="1175"/>
      <c r="C701" s="1175"/>
      <c r="D701" s="1175"/>
      <c r="E701" s="1175"/>
      <c r="Q701" s="1175"/>
      <c r="U701" s="1175"/>
    </row>
    <row r="702" spans="1:21" ht="14.1" customHeight="1">
      <c r="A702" s="1175"/>
      <c r="B702" s="1175"/>
      <c r="C702" s="1175"/>
      <c r="D702" s="1175"/>
      <c r="E702" s="1175"/>
      <c r="Q702" s="1175"/>
      <c r="U702" s="1175"/>
    </row>
    <row r="703" spans="1:21" ht="14.1" customHeight="1">
      <c r="A703" s="1175"/>
      <c r="B703" s="1175"/>
      <c r="C703" s="1175"/>
      <c r="D703" s="1175"/>
      <c r="E703" s="1175"/>
      <c r="Q703" s="1175"/>
      <c r="U703" s="1175"/>
    </row>
    <row r="704" spans="1:21" ht="14.1" customHeight="1">
      <c r="A704" s="1175"/>
      <c r="B704" s="1175"/>
      <c r="C704" s="1175"/>
      <c r="D704" s="1175"/>
      <c r="E704" s="1175"/>
      <c r="Q704" s="1175"/>
      <c r="U704" s="1175"/>
    </row>
    <row r="705" spans="1:21" ht="14.1" customHeight="1">
      <c r="A705" s="1175"/>
      <c r="B705" s="1175"/>
      <c r="C705" s="1175"/>
      <c r="D705" s="1175"/>
      <c r="E705" s="1175"/>
      <c r="Q705" s="1175"/>
      <c r="U705" s="1175"/>
    </row>
    <row r="706" spans="1:21" ht="14.1" customHeight="1">
      <c r="A706" s="1175"/>
      <c r="B706" s="1175"/>
      <c r="C706" s="1175"/>
      <c r="D706" s="1175"/>
      <c r="E706" s="1175"/>
      <c r="Q706" s="1175"/>
      <c r="U706" s="1175"/>
    </row>
    <row r="707" spans="1:21" ht="14.1" customHeight="1">
      <c r="A707" s="1175"/>
      <c r="B707" s="1175"/>
      <c r="C707" s="1175"/>
      <c r="D707" s="1175"/>
      <c r="E707" s="1175"/>
      <c r="Q707" s="1175"/>
      <c r="U707" s="1175"/>
    </row>
    <row r="708" spans="1:21" ht="14.1" customHeight="1">
      <c r="A708" s="1175"/>
      <c r="B708" s="1175"/>
      <c r="C708" s="1175"/>
      <c r="D708" s="1175"/>
      <c r="E708" s="1175"/>
      <c r="Q708" s="1175"/>
      <c r="U708" s="1175"/>
    </row>
    <row r="709" spans="1:21" ht="14.1" customHeight="1">
      <c r="A709" s="1175"/>
      <c r="B709" s="1175"/>
      <c r="C709" s="1175"/>
      <c r="D709" s="1175"/>
      <c r="E709" s="1175"/>
      <c r="Q709" s="1175"/>
      <c r="U709" s="1175"/>
    </row>
    <row r="710" spans="1:21" ht="14.1" customHeight="1">
      <c r="A710" s="1175"/>
      <c r="B710" s="1175"/>
      <c r="C710" s="1175"/>
      <c r="D710" s="1175"/>
      <c r="E710" s="1175"/>
      <c r="Q710" s="1175"/>
      <c r="U710" s="1175"/>
    </row>
    <row r="711" spans="1:21" ht="14.1" customHeight="1">
      <c r="A711" s="1175"/>
      <c r="B711" s="1175"/>
      <c r="C711" s="1175"/>
      <c r="D711" s="1175"/>
      <c r="E711" s="1175"/>
      <c r="Q711" s="1175"/>
      <c r="U711" s="1175"/>
    </row>
    <row r="712" spans="1:21" ht="14.1" customHeight="1">
      <c r="A712" s="1175"/>
      <c r="B712" s="1175"/>
      <c r="C712" s="1175"/>
      <c r="D712" s="1175"/>
      <c r="E712" s="1175"/>
      <c r="Q712" s="1175"/>
      <c r="U712" s="1175"/>
    </row>
    <row r="713" spans="1:21" ht="14.1" customHeight="1">
      <c r="A713" s="1175"/>
      <c r="B713" s="1175"/>
      <c r="C713" s="1175"/>
      <c r="D713" s="1175"/>
      <c r="E713" s="1175"/>
      <c r="Q713" s="1175"/>
      <c r="U713" s="1175"/>
    </row>
    <row r="714" spans="1:21" ht="14.1" customHeight="1">
      <c r="A714" s="1175"/>
      <c r="B714" s="1175"/>
      <c r="C714" s="1175"/>
      <c r="D714" s="1175"/>
      <c r="E714" s="1175"/>
      <c r="Q714" s="1175"/>
      <c r="U714" s="1175"/>
    </row>
    <row r="715" spans="1:21" ht="14.1" customHeight="1">
      <c r="A715" s="1175"/>
      <c r="B715" s="1175"/>
      <c r="C715" s="1175"/>
      <c r="D715" s="1175"/>
      <c r="E715" s="1175"/>
      <c r="Q715" s="1175"/>
      <c r="U715" s="1175"/>
    </row>
    <row r="716" spans="1:21" ht="14.1" customHeight="1">
      <c r="A716" s="1175"/>
      <c r="B716" s="1175"/>
      <c r="C716" s="1175"/>
      <c r="D716" s="1175"/>
      <c r="E716" s="1175"/>
      <c r="Q716" s="1175"/>
      <c r="U716" s="1175"/>
    </row>
    <row r="717" spans="1:21" ht="14.1" customHeight="1">
      <c r="A717" s="1175"/>
      <c r="B717" s="1175"/>
      <c r="C717" s="1175"/>
      <c r="D717" s="1175"/>
      <c r="E717" s="1175"/>
      <c r="Q717" s="1175"/>
      <c r="U717" s="1175"/>
    </row>
    <row r="718" spans="1:21" ht="14.1" customHeight="1">
      <c r="A718" s="1175"/>
      <c r="B718" s="1175"/>
      <c r="C718" s="1175"/>
      <c r="D718" s="1175"/>
      <c r="E718" s="1175"/>
      <c r="Q718" s="1175"/>
      <c r="U718" s="1175"/>
    </row>
    <row r="719" spans="1:21" ht="14.1" customHeight="1">
      <c r="A719" s="1175"/>
      <c r="B719" s="1175"/>
      <c r="C719" s="1175"/>
      <c r="D719" s="1175"/>
      <c r="E719" s="1175"/>
      <c r="Q719" s="1175"/>
      <c r="U719" s="1175"/>
    </row>
    <row r="720" spans="1:21" ht="14.1" customHeight="1">
      <c r="A720" s="1175"/>
      <c r="B720" s="1175"/>
      <c r="C720" s="1175"/>
      <c r="D720" s="1175"/>
      <c r="E720" s="1175"/>
      <c r="Q720" s="1175"/>
      <c r="U720" s="1175"/>
    </row>
    <row r="721" spans="1:21" ht="14.1" customHeight="1">
      <c r="A721" s="1175"/>
      <c r="B721" s="1175"/>
      <c r="C721" s="1175"/>
      <c r="D721" s="1175"/>
      <c r="E721" s="1175"/>
      <c r="Q721" s="1175"/>
      <c r="U721" s="1175"/>
    </row>
    <row r="722" spans="1:21" ht="14.1" customHeight="1">
      <c r="A722" s="1175"/>
      <c r="B722" s="1175"/>
      <c r="C722" s="1175"/>
      <c r="D722" s="1175"/>
      <c r="E722" s="1175"/>
      <c r="Q722" s="1175"/>
      <c r="U722" s="1175"/>
    </row>
    <row r="723" spans="1:21" ht="14.1" customHeight="1">
      <c r="A723" s="1175"/>
      <c r="B723" s="1175"/>
      <c r="C723" s="1175"/>
      <c r="D723" s="1175"/>
      <c r="E723" s="1175"/>
      <c r="Q723" s="1175"/>
      <c r="U723" s="1175"/>
    </row>
    <row r="724" spans="1:21" ht="14.1" customHeight="1">
      <c r="A724" s="1175"/>
      <c r="B724" s="1175"/>
      <c r="C724" s="1175"/>
      <c r="D724" s="1175"/>
      <c r="E724" s="1175"/>
      <c r="Q724" s="1175"/>
      <c r="U724" s="1175"/>
    </row>
    <row r="725" spans="1:21" ht="14.1" customHeight="1">
      <c r="A725" s="1175"/>
      <c r="B725" s="1175"/>
      <c r="C725" s="1175"/>
      <c r="D725" s="1175"/>
      <c r="E725" s="1175"/>
      <c r="Q725" s="1175"/>
      <c r="U725" s="1175"/>
    </row>
    <row r="726" spans="1:21" ht="14.1" customHeight="1">
      <c r="A726" s="1175"/>
      <c r="B726" s="1175"/>
      <c r="C726" s="1175"/>
      <c r="D726" s="1175"/>
      <c r="E726" s="1175"/>
      <c r="Q726" s="1175"/>
      <c r="U726" s="1175"/>
    </row>
    <row r="727" spans="1:21" ht="14.1" customHeight="1">
      <c r="A727" s="1175"/>
      <c r="B727" s="1175"/>
      <c r="C727" s="1175"/>
      <c r="D727" s="1175"/>
      <c r="E727" s="1175"/>
      <c r="Q727" s="1175"/>
      <c r="U727" s="1175"/>
    </row>
    <row r="728" spans="1:21" ht="14.1" customHeight="1">
      <c r="A728" s="1175"/>
      <c r="B728" s="1175"/>
      <c r="C728" s="1175"/>
      <c r="D728" s="1175"/>
      <c r="E728" s="1175"/>
      <c r="Q728" s="1175"/>
      <c r="U728" s="1175"/>
    </row>
    <row r="729" spans="1:21" ht="14.1" customHeight="1">
      <c r="A729" s="1175"/>
      <c r="B729" s="1175"/>
      <c r="C729" s="1175"/>
      <c r="D729" s="1175"/>
      <c r="E729" s="1175"/>
      <c r="Q729" s="1175"/>
      <c r="U729" s="1175"/>
    </row>
    <row r="730" spans="1:21" ht="14.1" customHeight="1">
      <c r="A730" s="1175"/>
      <c r="B730" s="1175"/>
      <c r="C730" s="1175"/>
      <c r="D730" s="1175"/>
      <c r="E730" s="1175"/>
      <c r="Q730" s="1175"/>
      <c r="U730" s="1175"/>
    </row>
    <row r="731" spans="1:21" ht="14.1" customHeight="1">
      <c r="A731" s="1175"/>
      <c r="B731" s="1175"/>
      <c r="C731" s="1175"/>
      <c r="D731" s="1175"/>
      <c r="E731" s="1175"/>
      <c r="Q731" s="1175"/>
      <c r="U731" s="1175"/>
    </row>
    <row r="732" spans="1:21" ht="14.1" customHeight="1">
      <c r="A732" s="1175"/>
      <c r="B732" s="1175"/>
      <c r="C732" s="1175"/>
      <c r="D732" s="1175"/>
      <c r="E732" s="1175"/>
      <c r="Q732" s="1175"/>
      <c r="U732" s="1175"/>
    </row>
    <row r="733" spans="1:21" ht="14.1" customHeight="1">
      <c r="A733" s="1175"/>
      <c r="B733" s="1175"/>
      <c r="C733" s="1175"/>
      <c r="D733" s="1175"/>
      <c r="E733" s="1175"/>
      <c r="Q733" s="1175"/>
      <c r="U733" s="1175"/>
    </row>
    <row r="734" spans="1:21" ht="14.1" customHeight="1">
      <c r="A734" s="1175"/>
      <c r="B734" s="1175"/>
      <c r="C734" s="1175"/>
      <c r="D734" s="1175"/>
      <c r="E734" s="1175"/>
      <c r="Q734" s="1175"/>
      <c r="U734" s="1175"/>
    </row>
    <row r="735" spans="1:21" ht="14.1" customHeight="1">
      <c r="A735" s="1175"/>
      <c r="B735" s="1175"/>
      <c r="C735" s="1175"/>
      <c r="D735" s="1175"/>
      <c r="E735" s="1175"/>
      <c r="Q735" s="1175"/>
      <c r="U735" s="1175"/>
    </row>
    <row r="736" spans="1:21" ht="14.1" customHeight="1">
      <c r="A736" s="1175"/>
      <c r="B736" s="1175"/>
      <c r="C736" s="1175"/>
      <c r="D736" s="1175"/>
      <c r="E736" s="1175"/>
      <c r="Q736" s="1175"/>
      <c r="U736" s="1175"/>
    </row>
    <row r="737" spans="1:21" ht="14.1" customHeight="1">
      <c r="A737" s="1175"/>
      <c r="B737" s="1175"/>
      <c r="C737" s="1175"/>
      <c r="D737" s="1175"/>
      <c r="E737" s="1175"/>
      <c r="Q737" s="1175"/>
      <c r="U737" s="1175"/>
    </row>
    <row r="738" spans="1:21" ht="14.1" customHeight="1">
      <c r="A738" s="1175"/>
      <c r="B738" s="1175"/>
      <c r="C738" s="1175"/>
      <c r="D738" s="1175"/>
      <c r="E738" s="1175"/>
      <c r="Q738" s="1175"/>
      <c r="U738" s="1175"/>
    </row>
    <row r="739" spans="1:21" ht="14.1" customHeight="1">
      <c r="A739" s="1175"/>
      <c r="B739" s="1175"/>
      <c r="C739" s="1175"/>
      <c r="D739" s="1175"/>
      <c r="E739" s="1175"/>
      <c r="Q739" s="1175"/>
      <c r="U739" s="1175"/>
    </row>
    <row r="740" spans="1:21" ht="14.1" customHeight="1">
      <c r="A740" s="1175"/>
      <c r="B740" s="1175"/>
      <c r="C740" s="1175"/>
      <c r="D740" s="1175"/>
      <c r="E740" s="1175"/>
      <c r="Q740" s="1175"/>
      <c r="U740" s="1175"/>
    </row>
    <row r="741" spans="1:21" ht="14.1" customHeight="1">
      <c r="A741" s="1175"/>
      <c r="B741" s="1175"/>
      <c r="C741" s="1175"/>
      <c r="D741" s="1175"/>
      <c r="E741" s="1175"/>
      <c r="Q741" s="1175"/>
      <c r="U741" s="1175"/>
    </row>
    <row r="742" spans="1:21" ht="14.1" customHeight="1">
      <c r="A742" s="1175"/>
      <c r="B742" s="1175"/>
      <c r="C742" s="1175"/>
      <c r="D742" s="1175"/>
      <c r="E742" s="1175"/>
      <c r="Q742" s="1175"/>
      <c r="U742" s="1175"/>
    </row>
    <row r="743" spans="1:21" ht="14.1" customHeight="1">
      <c r="A743" s="1175"/>
      <c r="B743" s="1175"/>
      <c r="C743" s="1175"/>
      <c r="D743" s="1175"/>
      <c r="E743" s="1175"/>
      <c r="Q743" s="1175"/>
      <c r="U743" s="1175"/>
    </row>
    <row r="744" spans="1:21" ht="14.1" customHeight="1">
      <c r="A744" s="1175"/>
      <c r="B744" s="1175"/>
      <c r="C744" s="1175"/>
      <c r="D744" s="1175"/>
      <c r="E744" s="1175"/>
      <c r="Q744" s="1175"/>
      <c r="U744" s="1175"/>
    </row>
    <row r="745" spans="1:21" ht="14.1" customHeight="1">
      <c r="A745" s="1175"/>
      <c r="B745" s="1175"/>
      <c r="C745" s="1175"/>
      <c r="D745" s="1175"/>
      <c r="E745" s="1175"/>
      <c r="Q745" s="1175"/>
      <c r="U745" s="1175"/>
    </row>
    <row r="746" spans="1:21" ht="14.1" customHeight="1">
      <c r="A746" s="1175"/>
      <c r="B746" s="1175"/>
      <c r="C746" s="1175"/>
      <c r="D746" s="1175"/>
      <c r="E746" s="1175"/>
      <c r="Q746" s="1175"/>
      <c r="U746" s="1175"/>
    </row>
    <row r="747" spans="1:21" ht="14.1" customHeight="1">
      <c r="A747" s="1175"/>
      <c r="B747" s="1175"/>
      <c r="C747" s="1175"/>
      <c r="D747" s="1175"/>
      <c r="E747" s="1175"/>
      <c r="Q747" s="1175"/>
      <c r="U747" s="1175"/>
    </row>
    <row r="748" spans="1:21" ht="14.1" customHeight="1">
      <c r="A748" s="1175"/>
      <c r="B748" s="1175"/>
      <c r="C748" s="1175"/>
      <c r="D748" s="1175"/>
      <c r="E748" s="1175"/>
      <c r="Q748" s="1175"/>
      <c r="U748" s="1175"/>
    </row>
    <row r="749" spans="1:21" ht="14.1" customHeight="1">
      <c r="A749" s="1175"/>
      <c r="B749" s="1175"/>
      <c r="C749" s="1175"/>
      <c r="D749" s="1175"/>
      <c r="E749" s="1175"/>
      <c r="Q749" s="1175"/>
      <c r="U749" s="1175"/>
    </row>
    <row r="750" spans="1:21" ht="14.1" customHeight="1">
      <c r="A750" s="1175"/>
      <c r="B750" s="1175"/>
      <c r="C750" s="1175"/>
      <c r="D750" s="1175"/>
      <c r="E750" s="1175"/>
      <c r="Q750" s="1175"/>
      <c r="U750" s="1175"/>
    </row>
    <row r="751" spans="1:21" ht="14.1" customHeight="1">
      <c r="A751" s="1175"/>
      <c r="B751" s="1175"/>
      <c r="C751" s="1175"/>
      <c r="D751" s="1175"/>
      <c r="E751" s="1175"/>
      <c r="Q751" s="1175"/>
      <c r="U751" s="1175"/>
    </row>
    <row r="752" spans="1:21" ht="14.1" customHeight="1">
      <c r="A752" s="1175"/>
      <c r="B752" s="1175"/>
      <c r="C752" s="1175"/>
      <c r="D752" s="1175"/>
      <c r="E752" s="1175"/>
      <c r="Q752" s="1175"/>
      <c r="U752" s="1175"/>
    </row>
    <row r="753" spans="1:21" ht="14.1" customHeight="1">
      <c r="A753" s="1175"/>
      <c r="B753" s="1175"/>
      <c r="C753" s="1175"/>
      <c r="D753" s="1175"/>
      <c r="E753" s="1175"/>
      <c r="Q753" s="1175"/>
      <c r="U753" s="1175"/>
    </row>
    <row r="754" spans="1:21" ht="14.1" customHeight="1">
      <c r="A754" s="1175"/>
      <c r="B754" s="1175"/>
      <c r="C754" s="1175"/>
      <c r="D754" s="1175"/>
      <c r="E754" s="1175"/>
      <c r="Q754" s="1175"/>
      <c r="U754" s="1175"/>
    </row>
    <row r="755" spans="1:21" ht="14.1" customHeight="1">
      <c r="A755" s="1175"/>
      <c r="B755" s="1175"/>
      <c r="C755" s="1175"/>
      <c r="D755" s="1175"/>
      <c r="E755" s="1175"/>
      <c r="Q755" s="1175"/>
      <c r="U755" s="1175"/>
    </row>
    <row r="756" spans="1:21" ht="14.1" customHeight="1">
      <c r="A756" s="1175"/>
      <c r="B756" s="1175"/>
      <c r="C756" s="1175"/>
      <c r="D756" s="1175"/>
      <c r="E756" s="1175"/>
      <c r="Q756" s="1175"/>
      <c r="U756" s="1175"/>
    </row>
    <row r="757" spans="1:21" ht="14.1" customHeight="1">
      <c r="A757" s="1175"/>
      <c r="B757" s="1175"/>
      <c r="C757" s="1175"/>
      <c r="D757" s="1175"/>
      <c r="E757" s="1175"/>
      <c r="Q757" s="1175"/>
      <c r="U757" s="1175"/>
    </row>
    <row r="758" spans="1:21" ht="14.1" customHeight="1">
      <c r="A758" s="1175"/>
      <c r="B758" s="1175"/>
      <c r="C758" s="1175"/>
      <c r="D758" s="1175"/>
      <c r="E758" s="1175"/>
      <c r="Q758" s="1175"/>
      <c r="U758" s="1175"/>
    </row>
    <row r="759" spans="1:21" ht="14.1" customHeight="1">
      <c r="A759" s="1175"/>
      <c r="B759" s="1175"/>
      <c r="C759" s="1175"/>
      <c r="D759" s="1175"/>
      <c r="E759" s="1175"/>
      <c r="Q759" s="1175"/>
      <c r="U759" s="1175"/>
    </row>
    <row r="760" spans="1:21" ht="14.1" customHeight="1">
      <c r="A760" s="1175"/>
      <c r="B760" s="1175"/>
      <c r="C760" s="1175"/>
      <c r="D760" s="1175"/>
      <c r="E760" s="1175"/>
      <c r="Q760" s="1175"/>
      <c r="U760" s="1175"/>
    </row>
    <row r="761" spans="1:21" ht="14.1" customHeight="1">
      <c r="A761" s="1175"/>
      <c r="B761" s="1175"/>
      <c r="C761" s="1175"/>
      <c r="D761" s="1175"/>
      <c r="E761" s="1175"/>
      <c r="Q761" s="1175"/>
      <c r="U761" s="1175"/>
    </row>
    <row r="762" spans="1:21" ht="14.1" customHeight="1">
      <c r="A762" s="1175"/>
      <c r="B762" s="1175"/>
      <c r="C762" s="1175"/>
      <c r="D762" s="1175"/>
      <c r="E762" s="1175"/>
      <c r="Q762" s="1175"/>
      <c r="U762" s="1175"/>
    </row>
    <row r="763" spans="1:21" ht="14.1" customHeight="1">
      <c r="A763" s="1175"/>
      <c r="B763" s="1175"/>
      <c r="C763" s="1175"/>
      <c r="D763" s="1175"/>
      <c r="E763" s="1175"/>
      <c r="Q763" s="1175"/>
      <c r="U763" s="1175"/>
    </row>
    <row r="764" spans="1:21" ht="14.1" customHeight="1">
      <c r="A764" s="1175"/>
      <c r="B764" s="1175"/>
      <c r="C764" s="1175"/>
      <c r="D764" s="1175"/>
      <c r="E764" s="1175"/>
      <c r="Q764" s="1175"/>
      <c r="U764" s="1175"/>
    </row>
    <row r="765" spans="1:21" ht="14.1" customHeight="1">
      <c r="A765" s="1175"/>
      <c r="B765" s="1175"/>
      <c r="C765" s="1175"/>
      <c r="D765" s="1175"/>
      <c r="E765" s="1175"/>
      <c r="Q765" s="1175"/>
      <c r="U765" s="1175"/>
    </row>
    <row r="766" spans="1:21" ht="14.1" customHeight="1">
      <c r="A766" s="1175"/>
      <c r="B766" s="1175"/>
      <c r="C766" s="1175"/>
      <c r="D766" s="1175"/>
      <c r="E766" s="1175"/>
      <c r="Q766" s="1175"/>
      <c r="U766" s="1175"/>
    </row>
    <row r="767" spans="1:21" ht="14.1" customHeight="1">
      <c r="A767" s="1175"/>
      <c r="B767" s="1175"/>
      <c r="C767" s="1175"/>
      <c r="D767" s="1175"/>
      <c r="E767" s="1175"/>
      <c r="Q767" s="1175"/>
      <c r="U767" s="1175"/>
    </row>
    <row r="768" spans="1:21" ht="14.1" customHeight="1">
      <c r="A768" s="1175"/>
      <c r="B768" s="1175"/>
      <c r="C768" s="1175"/>
      <c r="D768" s="1175"/>
      <c r="E768" s="1175"/>
      <c r="Q768" s="1175"/>
      <c r="U768" s="1175"/>
    </row>
    <row r="769" spans="1:21" ht="14.1" customHeight="1">
      <c r="A769" s="1175"/>
      <c r="B769" s="1175"/>
      <c r="C769" s="1175"/>
      <c r="D769" s="1175"/>
      <c r="E769" s="1175"/>
      <c r="Q769" s="1175"/>
      <c r="U769" s="1175"/>
    </row>
    <row r="770" spans="1:21" ht="14.1" customHeight="1">
      <c r="A770" s="1175"/>
      <c r="B770" s="1175"/>
      <c r="C770" s="1175"/>
      <c r="D770" s="1175"/>
      <c r="E770" s="1175"/>
      <c r="Q770" s="1175"/>
      <c r="U770" s="1175"/>
    </row>
    <row r="771" spans="1:21" ht="14.1" customHeight="1">
      <c r="A771" s="1175"/>
      <c r="B771" s="1175"/>
      <c r="C771" s="1175"/>
      <c r="D771" s="1175"/>
      <c r="E771" s="1175"/>
      <c r="Q771" s="1175"/>
      <c r="U771" s="1175"/>
    </row>
    <row r="772" spans="1:21" ht="14.1" customHeight="1">
      <c r="A772" s="1175"/>
      <c r="B772" s="1175"/>
      <c r="C772" s="1175"/>
      <c r="D772" s="1175"/>
      <c r="E772" s="1175"/>
      <c r="Q772" s="1175"/>
      <c r="U772" s="1175"/>
    </row>
    <row r="773" spans="1:21" ht="14.1" customHeight="1">
      <c r="A773" s="1175"/>
      <c r="B773" s="1175"/>
      <c r="C773" s="1175"/>
      <c r="D773" s="1175"/>
      <c r="E773" s="1175"/>
      <c r="Q773" s="1175"/>
      <c r="U773" s="1175"/>
    </row>
    <row r="774" spans="1:21" ht="14.1" customHeight="1">
      <c r="A774" s="1175"/>
      <c r="B774" s="1175"/>
      <c r="C774" s="1175"/>
      <c r="D774" s="1175"/>
      <c r="E774" s="1175"/>
      <c r="Q774" s="1175"/>
      <c r="U774" s="1175"/>
    </row>
    <row r="775" spans="1:21" ht="14.1" customHeight="1">
      <c r="A775" s="1175"/>
      <c r="B775" s="1175"/>
      <c r="C775" s="1175"/>
      <c r="D775" s="1175"/>
      <c r="E775" s="1175"/>
      <c r="Q775" s="1175"/>
      <c r="U775" s="1175"/>
    </row>
    <row r="776" spans="1:21" ht="14.1" customHeight="1">
      <c r="A776" s="1175"/>
      <c r="B776" s="1175"/>
      <c r="C776" s="1175"/>
      <c r="D776" s="1175"/>
      <c r="E776" s="1175"/>
      <c r="Q776" s="1175"/>
      <c r="U776" s="1175"/>
    </row>
    <row r="777" spans="1:21" ht="14.1" customHeight="1">
      <c r="A777" s="1175"/>
      <c r="B777" s="1175"/>
      <c r="C777" s="1175"/>
      <c r="D777" s="1175"/>
      <c r="E777" s="1175"/>
      <c r="Q777" s="1175"/>
      <c r="U777" s="1175"/>
    </row>
    <row r="778" spans="1:21" ht="14.1" customHeight="1">
      <c r="A778" s="1175"/>
      <c r="B778" s="1175"/>
      <c r="C778" s="1175"/>
      <c r="D778" s="1175"/>
      <c r="E778" s="1175"/>
      <c r="Q778" s="1175"/>
      <c r="U778" s="1175"/>
    </row>
    <row r="779" spans="1:21" ht="14.1" customHeight="1">
      <c r="A779" s="1175"/>
      <c r="B779" s="1175"/>
      <c r="C779" s="1175"/>
      <c r="D779" s="1175"/>
      <c r="E779" s="1175"/>
      <c r="Q779" s="1175"/>
      <c r="U779" s="1175"/>
    </row>
    <row r="780" spans="1:21" ht="14.1" customHeight="1">
      <c r="A780" s="1175"/>
      <c r="B780" s="1175"/>
      <c r="C780" s="1175"/>
      <c r="D780" s="1175"/>
      <c r="E780" s="1175"/>
      <c r="Q780" s="1175"/>
      <c r="U780" s="1175"/>
    </row>
    <row r="781" spans="1:21" ht="14.1" customHeight="1">
      <c r="A781" s="1175"/>
      <c r="B781" s="1175"/>
      <c r="C781" s="1175"/>
      <c r="D781" s="1175"/>
      <c r="E781" s="1175"/>
      <c r="Q781" s="1175"/>
      <c r="U781" s="1175"/>
    </row>
    <row r="782" spans="1:21" ht="14.1" customHeight="1">
      <c r="A782" s="1175"/>
      <c r="B782" s="1175"/>
      <c r="C782" s="1175"/>
      <c r="D782" s="1175"/>
      <c r="E782" s="1175"/>
      <c r="Q782" s="1175"/>
      <c r="U782" s="1175"/>
    </row>
    <row r="783" spans="1:21" ht="14.1" customHeight="1">
      <c r="A783" s="1175"/>
      <c r="B783" s="1175"/>
      <c r="C783" s="1175"/>
      <c r="D783" s="1175"/>
      <c r="E783" s="1175"/>
      <c r="Q783" s="1175"/>
      <c r="U783" s="1175"/>
    </row>
    <row r="784" spans="1:21" ht="14.1" customHeight="1">
      <c r="A784" s="1175"/>
      <c r="B784" s="1175"/>
      <c r="C784" s="1175"/>
      <c r="D784" s="1175"/>
      <c r="E784" s="1175"/>
      <c r="Q784" s="1175"/>
      <c r="U784" s="1175"/>
    </row>
    <row r="785" spans="1:21" ht="14.1" customHeight="1">
      <c r="A785" s="1175"/>
      <c r="B785" s="1175"/>
      <c r="C785" s="1175"/>
      <c r="D785" s="1175"/>
      <c r="E785" s="1175"/>
      <c r="Q785" s="1175"/>
      <c r="U785" s="1175"/>
    </row>
    <row r="786" spans="1:21" ht="14.1" customHeight="1">
      <c r="A786" s="1175"/>
      <c r="B786" s="1175"/>
      <c r="C786" s="1175"/>
      <c r="D786" s="1175"/>
      <c r="E786" s="1175"/>
      <c r="Q786" s="1175"/>
      <c r="U786" s="1175"/>
    </row>
    <row r="787" spans="1:21" ht="14.1" customHeight="1">
      <c r="A787" s="1175"/>
      <c r="B787" s="1175"/>
      <c r="C787" s="1175"/>
      <c r="D787" s="1175"/>
      <c r="E787" s="1175"/>
      <c r="Q787" s="1175"/>
      <c r="U787" s="1175"/>
    </row>
    <row r="788" spans="1:21" ht="14.1" customHeight="1">
      <c r="A788" s="1175"/>
      <c r="B788" s="1175"/>
      <c r="C788" s="1175"/>
      <c r="D788" s="1175"/>
      <c r="E788" s="1175"/>
      <c r="Q788" s="1175"/>
      <c r="U788" s="1175"/>
    </row>
    <row r="789" spans="1:21" ht="14.1" customHeight="1">
      <c r="A789" s="1175"/>
      <c r="B789" s="1175"/>
      <c r="C789" s="1175"/>
      <c r="D789" s="1175"/>
      <c r="E789" s="1175"/>
      <c r="Q789" s="1175"/>
      <c r="U789" s="1175"/>
    </row>
    <row r="790" spans="1:21" ht="14.1" customHeight="1">
      <c r="A790" s="1175"/>
      <c r="B790" s="1175"/>
      <c r="C790" s="1175"/>
      <c r="D790" s="1175"/>
      <c r="E790" s="1175"/>
      <c r="Q790" s="1175"/>
      <c r="U790" s="1175"/>
    </row>
    <row r="791" spans="1:21" ht="14.1" customHeight="1">
      <c r="A791" s="1175"/>
      <c r="B791" s="1175"/>
      <c r="C791" s="1175"/>
      <c r="D791" s="1175"/>
      <c r="E791" s="1175"/>
      <c r="Q791" s="1175"/>
      <c r="U791" s="1175"/>
    </row>
    <row r="792" spans="1:21" ht="14.1" customHeight="1">
      <c r="A792" s="1175"/>
      <c r="B792" s="1175"/>
      <c r="C792" s="1175"/>
      <c r="D792" s="1175"/>
      <c r="E792" s="1175"/>
      <c r="Q792" s="1175"/>
      <c r="U792" s="1175"/>
    </row>
    <row r="793" spans="1:21" ht="14.1" customHeight="1">
      <c r="A793" s="1175"/>
      <c r="B793" s="1175"/>
      <c r="C793" s="1175"/>
      <c r="D793" s="1175"/>
      <c r="E793" s="1175"/>
      <c r="Q793" s="1175"/>
      <c r="U793" s="1175"/>
    </row>
    <row r="794" spans="1:21" ht="14.1" customHeight="1">
      <c r="A794" s="1175"/>
      <c r="B794" s="1175"/>
      <c r="C794" s="1175"/>
      <c r="D794" s="1175"/>
      <c r="E794" s="1175"/>
      <c r="Q794" s="1175"/>
      <c r="U794" s="1175"/>
    </row>
    <row r="795" spans="1:21" ht="14.1" customHeight="1">
      <c r="A795" s="1175"/>
      <c r="B795" s="1175"/>
      <c r="C795" s="1175"/>
      <c r="D795" s="1175"/>
      <c r="E795" s="1175"/>
      <c r="Q795" s="1175"/>
      <c r="U795" s="1175"/>
    </row>
    <row r="796" spans="1:21" ht="14.1" customHeight="1">
      <c r="A796" s="1175"/>
      <c r="B796" s="1175"/>
      <c r="C796" s="1175"/>
      <c r="D796" s="1175"/>
      <c r="E796" s="1175"/>
      <c r="Q796" s="1175"/>
      <c r="U796" s="1175"/>
    </row>
    <row r="797" spans="1:21" ht="14.1" customHeight="1">
      <c r="A797" s="1175"/>
      <c r="B797" s="1175"/>
      <c r="C797" s="1175"/>
      <c r="D797" s="1175"/>
      <c r="E797" s="1175"/>
      <c r="Q797" s="1175"/>
      <c r="U797" s="1175"/>
    </row>
    <row r="798" spans="1:21" ht="14.1" customHeight="1">
      <c r="A798" s="1175"/>
      <c r="B798" s="1175"/>
      <c r="C798" s="1175"/>
      <c r="D798" s="1175"/>
      <c r="E798" s="1175"/>
      <c r="Q798" s="1175"/>
      <c r="U798" s="1175"/>
    </row>
    <row r="799" spans="1:21" ht="14.1" customHeight="1">
      <c r="A799" s="1175"/>
      <c r="B799" s="1175"/>
      <c r="C799" s="1175"/>
      <c r="D799" s="1175"/>
      <c r="E799" s="1175"/>
      <c r="Q799" s="1175"/>
      <c r="U799" s="1175"/>
    </row>
    <row r="800" spans="1:21" ht="14.1" customHeight="1">
      <c r="A800" s="1175"/>
      <c r="B800" s="1175"/>
      <c r="C800" s="1175"/>
      <c r="D800" s="1175"/>
      <c r="E800" s="1175"/>
      <c r="Q800" s="1175"/>
      <c r="U800" s="1175"/>
    </row>
    <row r="801" spans="1:21" ht="14.1" customHeight="1">
      <c r="A801" s="1175"/>
      <c r="B801" s="1175"/>
      <c r="C801" s="1175"/>
      <c r="D801" s="1175"/>
      <c r="E801" s="1175"/>
      <c r="Q801" s="1175"/>
      <c r="U801" s="1175"/>
    </row>
    <row r="802" spans="1:21" ht="14.1" customHeight="1">
      <c r="A802" s="1175"/>
      <c r="B802" s="1175"/>
      <c r="C802" s="1175"/>
      <c r="D802" s="1175"/>
      <c r="E802" s="1175"/>
      <c r="Q802" s="1175"/>
      <c r="U802" s="1175"/>
    </row>
    <row r="803" spans="1:21" ht="14.1" customHeight="1">
      <c r="A803" s="1175"/>
      <c r="B803" s="1175"/>
      <c r="C803" s="1175"/>
      <c r="D803" s="1175"/>
      <c r="E803" s="1175"/>
      <c r="Q803" s="1175"/>
      <c r="U803" s="1175"/>
    </row>
    <row r="804" spans="1:21" ht="14.1" customHeight="1">
      <c r="A804" s="1175"/>
      <c r="B804" s="1175"/>
      <c r="C804" s="1175"/>
      <c r="D804" s="1175"/>
      <c r="E804" s="1175"/>
      <c r="Q804" s="1175"/>
      <c r="U804" s="1175"/>
    </row>
  </sheetData>
  <mergeCells count="8">
    <mergeCell ref="A4:F4"/>
    <mergeCell ref="A1:L1"/>
    <mergeCell ref="A2:F2"/>
    <mergeCell ref="L2:M2"/>
    <mergeCell ref="N2:U3"/>
    <mergeCell ref="A3:B3"/>
    <mergeCell ref="C3:D3"/>
    <mergeCell ref="E3:F3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0"/>
  <sheetViews>
    <sheetView workbookViewId="0">
      <pane xSplit="3" ySplit="5" topLeftCell="F31" activePane="bottomRight" state="frozen"/>
      <selection pane="topRight" activeCell="D1" sqref="D1"/>
      <selection pane="bottomLeft" activeCell="A6" sqref="A6"/>
      <selection pane="bottomRight" activeCell="Y49" sqref="Y49"/>
    </sheetView>
  </sheetViews>
  <sheetFormatPr defaultRowHeight="16.5"/>
  <cols>
    <col min="1" max="1" width="5.33203125" style="770" customWidth="1"/>
    <col min="2" max="2" width="14.88671875" style="770" customWidth="1"/>
    <col min="3" max="4" width="9.21875" style="770" customWidth="1"/>
    <col min="5" max="5" width="9.5546875" style="770" customWidth="1"/>
    <col min="6" max="6" width="5.6640625" style="770" customWidth="1"/>
    <col min="7" max="7" width="12.5546875" style="804" bestFit="1" customWidth="1"/>
    <col min="8" max="8" width="9.77734375" style="804" customWidth="1"/>
    <col min="9" max="9" width="3.77734375" style="804" customWidth="1"/>
    <col min="10" max="10" width="9.77734375" style="804" customWidth="1"/>
    <col min="11" max="11" width="3.77734375" style="804" customWidth="1"/>
    <col min="12" max="12" width="10.21875" style="770" customWidth="1"/>
    <col min="13" max="13" width="9.44140625" style="770" customWidth="1"/>
    <col min="14" max="14" width="9.44140625" style="770" hidden="1" customWidth="1"/>
    <col min="15" max="16" width="8.33203125" style="770" customWidth="1"/>
    <col min="17" max="17" width="10.109375" style="770" customWidth="1"/>
    <col min="18" max="18" width="9.33203125" style="770" customWidth="1"/>
    <col min="19" max="19" width="9.6640625" style="774" customWidth="1"/>
    <col min="20" max="20" width="9.6640625" style="774" hidden="1" customWidth="1"/>
    <col min="21" max="21" width="6.6640625" style="769" customWidth="1"/>
    <col min="22" max="22" width="9.21875" style="770" bestFit="1" customWidth="1"/>
    <col min="23" max="16384" width="8.88671875" style="770"/>
  </cols>
  <sheetData>
    <row r="1" spans="1:22" ht="32.25" customHeight="1">
      <c r="A1" s="2845" t="s">
        <v>1260</v>
      </c>
      <c r="B1" s="2845"/>
      <c r="C1" s="2845"/>
      <c r="D1" s="2845"/>
      <c r="E1" s="2845"/>
      <c r="F1" s="2845"/>
      <c r="G1" s="2845"/>
      <c r="H1" s="2845"/>
      <c r="I1" s="2845"/>
      <c r="J1" s="2845"/>
      <c r="K1" s="2845"/>
      <c r="L1" s="2845"/>
      <c r="M1" s="2845"/>
      <c r="N1" s="2845"/>
      <c r="O1" s="2845"/>
      <c r="P1" s="2845"/>
      <c r="Q1" s="2845"/>
      <c r="R1" s="2845"/>
      <c r="S1" s="2845"/>
      <c r="T1" s="2845"/>
    </row>
    <row r="2" spans="1:22" ht="19.5" customHeight="1">
      <c r="G2" s="771"/>
      <c r="H2" s="771"/>
      <c r="I2" s="771"/>
      <c r="J2" s="771"/>
      <c r="K2" s="771"/>
      <c r="L2" s="772"/>
      <c r="M2" s="772"/>
      <c r="N2" s="772"/>
      <c r="R2" s="773" t="s">
        <v>1261</v>
      </c>
      <c r="V2" s="775"/>
    </row>
    <row r="3" spans="1:22" s="779" customFormat="1" ht="28.5" customHeight="1">
      <c r="A3" s="776" t="s">
        <v>1262</v>
      </c>
      <c r="B3" s="776" t="s">
        <v>1263</v>
      </c>
      <c r="C3" s="776" t="s">
        <v>1264</v>
      </c>
      <c r="D3" s="776" t="s">
        <v>1265</v>
      </c>
      <c r="E3" s="776" t="s">
        <v>1266</v>
      </c>
      <c r="F3" s="776" t="s">
        <v>1267</v>
      </c>
      <c r="G3" s="776" t="s">
        <v>1268</v>
      </c>
      <c r="H3" s="777" t="s">
        <v>1269</v>
      </c>
      <c r="I3" s="777" t="s">
        <v>1270</v>
      </c>
      <c r="J3" s="777" t="s">
        <v>1269</v>
      </c>
      <c r="K3" s="777" t="s">
        <v>1270</v>
      </c>
      <c r="L3" s="776" t="s">
        <v>1271</v>
      </c>
      <c r="M3" s="776" t="s">
        <v>1272</v>
      </c>
      <c r="N3" s="776" t="s">
        <v>1273</v>
      </c>
      <c r="O3" s="776" t="s">
        <v>1274</v>
      </c>
      <c r="P3" s="776" t="s">
        <v>1275</v>
      </c>
      <c r="Q3" s="776" t="s">
        <v>1276</v>
      </c>
      <c r="R3" s="776" t="s">
        <v>1277</v>
      </c>
      <c r="S3" s="778" t="s">
        <v>1278</v>
      </c>
      <c r="T3" s="778" t="s">
        <v>1279</v>
      </c>
      <c r="U3" s="778" t="s">
        <v>1280</v>
      </c>
    </row>
    <row r="4" spans="1:22" s="779" customFormat="1" ht="20.100000000000001" customHeight="1">
      <c r="A4" s="780" t="s">
        <v>1281</v>
      </c>
      <c r="B4" s="781"/>
      <c r="C4" s="781"/>
      <c r="D4" s="781"/>
      <c r="E4" s="781"/>
      <c r="F4" s="781"/>
      <c r="G4" s="782">
        <f>G5+G43+G47+G51+G54+G57</f>
        <v>1774863299.3703361</v>
      </c>
      <c r="H4" s="783"/>
      <c r="I4" s="783"/>
      <c r="J4" s="783"/>
      <c r="K4" s="783"/>
      <c r="L4" s="782">
        <f t="shared" ref="L4:S4" si="0">L5+L43+L47+L51+L54+L57</f>
        <v>1311277200</v>
      </c>
      <c r="M4" s="782">
        <f t="shared" si="0"/>
        <v>122792400</v>
      </c>
      <c r="N4" s="782">
        <f t="shared" si="0"/>
        <v>100007.2</v>
      </c>
      <c r="O4" s="782">
        <f t="shared" si="0"/>
        <v>18540000</v>
      </c>
      <c r="P4" s="782">
        <f t="shared" si="0"/>
        <v>51101762.679425843</v>
      </c>
      <c r="Q4" s="782">
        <f t="shared" si="0"/>
        <v>142391568.66762444</v>
      </c>
      <c r="R4" s="782">
        <f t="shared" si="0"/>
        <v>128660360.82328549</v>
      </c>
      <c r="S4" s="782">
        <f t="shared" si="0"/>
        <v>17400000</v>
      </c>
      <c r="T4" s="782">
        <f>SUM(T8:T53)</f>
        <v>4000000</v>
      </c>
      <c r="U4" s="784"/>
    </row>
    <row r="5" spans="1:22" s="779" customFormat="1" ht="20.100000000000001" customHeight="1">
      <c r="A5" s="785"/>
      <c r="B5" s="785" t="s">
        <v>1282</v>
      </c>
      <c r="C5" s="786"/>
      <c r="D5" s="786"/>
      <c r="E5" s="786"/>
      <c r="F5" s="786"/>
      <c r="G5" s="787">
        <f>SUM(G6:G46)</f>
        <v>1446280762.7326231</v>
      </c>
      <c r="H5" s="787"/>
      <c r="I5" s="787"/>
      <c r="J5" s="787"/>
      <c r="K5" s="787"/>
      <c r="L5" s="787">
        <f>SUM(L6:L46)</f>
        <v>1061181400</v>
      </c>
      <c r="M5" s="787">
        <f>SUM(M6:M46)</f>
        <v>103792980</v>
      </c>
      <c r="N5" s="787">
        <f>SUM(N8:N43)</f>
        <v>100007.2</v>
      </c>
      <c r="O5" s="787">
        <f>SUM(O6:O43)</f>
        <v>15420000</v>
      </c>
      <c r="P5" s="787">
        <f>SUM(P6:P43)</f>
        <v>43063852.631578952</v>
      </c>
      <c r="Q5" s="787">
        <f>SUM(Q6:Q46)</f>
        <v>116208642.91507925</v>
      </c>
      <c r="R5" s="787">
        <f>SUM(R6:R46)</f>
        <v>106513879.98596492</v>
      </c>
      <c r="S5" s="787">
        <f>SUM(S6:S43)</f>
        <v>16200000</v>
      </c>
      <c r="T5" s="787">
        <f>SUM(T8:T42)</f>
        <v>2900000</v>
      </c>
      <c r="U5" s="787"/>
    </row>
    <row r="6" spans="1:22" s="779" customFormat="1" ht="20.100000000000001" customHeight="1">
      <c r="A6" s="1118">
        <v>1</v>
      </c>
      <c r="B6" s="1119" t="s">
        <v>899</v>
      </c>
      <c r="C6" s="1090" t="s">
        <v>1283</v>
      </c>
      <c r="D6" s="1119" t="s">
        <v>1284</v>
      </c>
      <c r="E6" s="1120" t="s">
        <v>1285</v>
      </c>
      <c r="F6" s="1283" t="s">
        <v>1286</v>
      </c>
      <c r="G6" s="1122">
        <f>SUM(L6:R6)</f>
        <v>44839637.712406397</v>
      </c>
      <c r="H6" s="1123">
        <v>2852400</v>
      </c>
      <c r="I6" s="1123">
        <v>10</v>
      </c>
      <c r="J6" s="1123">
        <v>2972400</v>
      </c>
      <c r="K6" s="1123">
        <v>2</v>
      </c>
      <c r="L6" s="1124">
        <f>((H6*I6)+(J6*K6))</f>
        <v>34468800</v>
      </c>
      <c r="M6" s="1124">
        <f t="shared" ref="M6:M15" si="1">(H6*60%)+(J6*60%)</f>
        <v>3494880</v>
      </c>
      <c r="N6" s="1124"/>
      <c r="O6" s="1124">
        <v>0</v>
      </c>
      <c r="P6" s="1123"/>
      <c r="Q6" s="1122">
        <f>(SUM(L6:P6))*9.36%+((SUM(L6:P6))*3.23%)*4.26%</f>
        <v>3605637.7124063992</v>
      </c>
      <c r="R6" s="1125">
        <f>(SUM(L6:N6)+P6)/12+106680</f>
        <v>3270320</v>
      </c>
      <c r="S6" s="1123">
        <f>300000*12</f>
        <v>3600000</v>
      </c>
      <c r="T6" s="1124">
        <v>100000</v>
      </c>
      <c r="U6" s="1126">
        <v>11</v>
      </c>
      <c r="V6" s="1151">
        <f>(L6+M6+N6+O6+P6)/12</f>
        <v>3163640</v>
      </c>
    </row>
    <row r="7" spans="1:22" s="779" customFormat="1" ht="20.25" customHeight="1">
      <c r="A7" s="1118">
        <v>2</v>
      </c>
      <c r="B7" s="1119" t="s">
        <v>1287</v>
      </c>
      <c r="C7" s="1090" t="s">
        <v>1288</v>
      </c>
      <c r="D7" s="1119" t="s">
        <v>1284</v>
      </c>
      <c r="E7" s="1120" t="s">
        <v>1289</v>
      </c>
      <c r="F7" s="1283" t="s">
        <v>1290</v>
      </c>
      <c r="G7" s="1122">
        <f>SUM(L7:S7)</f>
        <v>30012217.504772533</v>
      </c>
      <c r="H7" s="1123">
        <v>2028200</v>
      </c>
      <c r="I7" s="1123">
        <v>1</v>
      </c>
      <c r="J7" s="1123">
        <v>2088200</v>
      </c>
      <c r="K7" s="1123">
        <v>10</v>
      </c>
      <c r="L7" s="1124">
        <f>((H7*I7)+(J7*K7))</f>
        <v>22910200</v>
      </c>
      <c r="M7" s="1124">
        <f t="shared" si="1"/>
        <v>2469840</v>
      </c>
      <c r="N7" s="1124"/>
      <c r="O7" s="1124">
        <v>0</v>
      </c>
      <c r="P7" s="1124">
        <v>0</v>
      </c>
      <c r="Q7" s="1122">
        <f t="shared" ref="Q7:Q46" si="2">(SUM(L7:P7))*9.36%+((SUM(L7:P7))*3.23%)*4.26%</f>
        <v>2410494.1714391997</v>
      </c>
      <c r="R7" s="1125">
        <f t="shared" ref="R7:R45" si="3">(SUM(L7:N7)+P7)/12+106680</f>
        <v>2221683.3333333335</v>
      </c>
      <c r="S7" s="1124">
        <v>0</v>
      </c>
      <c r="T7" s="1124">
        <v>100000</v>
      </c>
      <c r="U7" s="1126">
        <v>12</v>
      </c>
      <c r="V7" s="1151">
        <f>(L7+M7+N7+O7+P7+S7)/12</f>
        <v>2115003.3333333335</v>
      </c>
    </row>
    <row r="8" spans="1:22" s="779" customFormat="1" ht="20.100000000000001" customHeight="1">
      <c r="A8" s="1118">
        <v>3</v>
      </c>
      <c r="B8" s="1119" t="s">
        <v>1287</v>
      </c>
      <c r="C8" s="1090" t="s">
        <v>1291</v>
      </c>
      <c r="D8" s="1119" t="s">
        <v>594</v>
      </c>
      <c r="E8" s="1120" t="s">
        <v>1292</v>
      </c>
      <c r="F8" s="1121" t="s">
        <v>1293</v>
      </c>
      <c r="G8" s="1122">
        <f>SUM(L8:R8)</f>
        <v>71179517.569353268</v>
      </c>
      <c r="H8" s="1123">
        <v>4201400</v>
      </c>
      <c r="I8" s="1123">
        <v>1</v>
      </c>
      <c r="J8" s="1123">
        <v>4252600</v>
      </c>
      <c r="K8" s="1123">
        <v>11</v>
      </c>
      <c r="L8" s="1124">
        <f t="shared" ref="L8:L42" si="4">((H8*I8)+(J8*K8))</f>
        <v>50980000</v>
      </c>
      <c r="M8" s="1124">
        <f t="shared" si="1"/>
        <v>5072400</v>
      </c>
      <c r="N8" s="1124"/>
      <c r="O8" s="1124">
        <f>120000*12</f>
        <v>1440000</v>
      </c>
      <c r="P8" s="1124">
        <f t="shared" ref="P8:P36" si="5">((((L8)/12)/209)*1.5)*96</f>
        <v>2927081.3397129187</v>
      </c>
      <c r="Q8" s="1122">
        <f t="shared" si="2"/>
        <v>5738399.4513309468</v>
      </c>
      <c r="R8" s="1125">
        <f t="shared" si="3"/>
        <v>5021636.7783094095</v>
      </c>
      <c r="S8" s="1124">
        <f>200000*12</f>
        <v>2400000</v>
      </c>
      <c r="T8" s="1124">
        <v>100000</v>
      </c>
      <c r="U8" s="1126">
        <v>2</v>
      </c>
      <c r="V8" s="1151">
        <f>(L8+M8+N8+O8+P8)/12</f>
        <v>5034956.7783094095</v>
      </c>
    </row>
    <row r="9" spans="1:22" s="779" customFormat="1" ht="20.100000000000001" customHeight="1">
      <c r="A9" s="1118">
        <v>4</v>
      </c>
      <c r="B9" s="1119" t="s">
        <v>1287</v>
      </c>
      <c r="C9" s="1090" t="s">
        <v>1294</v>
      </c>
      <c r="D9" s="1119" t="s">
        <v>1295</v>
      </c>
      <c r="E9" s="1121" t="s">
        <v>1296</v>
      </c>
      <c r="F9" s="1121" t="s">
        <v>1297</v>
      </c>
      <c r="G9" s="1122">
        <f>SUM(L9:R9)</f>
        <v>70862534.699975267</v>
      </c>
      <c r="H9" s="1123">
        <v>4267300</v>
      </c>
      <c r="I9" s="1123">
        <v>10</v>
      </c>
      <c r="J9" s="1123">
        <v>4308200</v>
      </c>
      <c r="K9" s="1123">
        <v>2</v>
      </c>
      <c r="L9" s="1124">
        <f t="shared" si="4"/>
        <v>51289400</v>
      </c>
      <c r="M9" s="1124">
        <f t="shared" si="1"/>
        <v>5145300</v>
      </c>
      <c r="N9" s="1124"/>
      <c r="O9" s="1124">
        <f>60000*12</f>
        <v>720000</v>
      </c>
      <c r="P9" s="1124">
        <f t="shared" si="5"/>
        <v>2944845.9330143547</v>
      </c>
      <c r="Q9" s="1122">
        <f t="shared" si="2"/>
        <v>5708013.2725430522</v>
      </c>
      <c r="R9" s="1125">
        <f t="shared" si="3"/>
        <v>5054975.494417863</v>
      </c>
      <c r="S9" s="1124">
        <f>150000*12</f>
        <v>1800000</v>
      </c>
      <c r="T9" s="1124">
        <v>100000</v>
      </c>
      <c r="U9" s="1126">
        <v>11</v>
      </c>
      <c r="V9" s="1151">
        <f>(L9+M9+N9+O9+P9)/12</f>
        <v>5008295.494417863</v>
      </c>
    </row>
    <row r="10" spans="1:22" s="779" customFormat="1" ht="20.100000000000001" customHeight="1">
      <c r="A10" s="1118">
        <v>5</v>
      </c>
      <c r="B10" s="1119" t="s">
        <v>899</v>
      </c>
      <c r="C10" s="1090" t="s">
        <v>897</v>
      </c>
      <c r="D10" s="1119" t="s">
        <v>594</v>
      </c>
      <c r="E10" s="1121" t="s">
        <v>1298</v>
      </c>
      <c r="F10" s="1127" t="s">
        <v>1299</v>
      </c>
      <c r="G10" s="1122">
        <f t="shared" ref="G10:G46" si="6">SUM(L10:R10)</f>
        <v>60468930.22001338</v>
      </c>
      <c r="H10" s="1123">
        <v>3650500</v>
      </c>
      <c r="I10" s="1123">
        <v>3</v>
      </c>
      <c r="J10" s="1123">
        <v>3702500</v>
      </c>
      <c r="K10" s="1123">
        <v>9</v>
      </c>
      <c r="L10" s="1124">
        <f>((H10*I10)+(J10*K10))</f>
        <v>44274000</v>
      </c>
      <c r="M10" s="1124">
        <f t="shared" si="1"/>
        <v>4411800</v>
      </c>
      <c r="N10" s="1124"/>
      <c r="O10" s="1124"/>
      <c r="P10" s="1124">
        <f>((((L10)/12)/209)*1.5)*96</f>
        <v>2542047.8468899522</v>
      </c>
      <c r="Q10" s="1122">
        <f t="shared" si="2"/>
        <v>4865415.0525492625</v>
      </c>
      <c r="R10" s="1125">
        <f t="shared" si="3"/>
        <v>4375667.3205741625</v>
      </c>
      <c r="S10" s="1123">
        <f>100000*12</f>
        <v>1200000</v>
      </c>
      <c r="T10" s="1124">
        <v>100000</v>
      </c>
      <c r="U10" s="1126">
        <v>4</v>
      </c>
      <c r="V10" s="1151">
        <f>(L10+M10+N10+O10+P10)/12</f>
        <v>4268987.3205741625</v>
      </c>
    </row>
    <row r="11" spans="1:22" s="779" customFormat="1" ht="20.100000000000001" customHeight="1">
      <c r="A11" s="1118">
        <v>6</v>
      </c>
      <c r="B11" s="1119" t="s">
        <v>899</v>
      </c>
      <c r="C11" s="1090" t="s">
        <v>1300</v>
      </c>
      <c r="D11" s="1119" t="s">
        <v>594</v>
      </c>
      <c r="E11" s="1121" t="s">
        <v>1301</v>
      </c>
      <c r="F11" s="1127" t="s">
        <v>1302</v>
      </c>
      <c r="G11" s="1122">
        <f t="shared" si="6"/>
        <v>35539676.888910934</v>
      </c>
      <c r="H11" s="1123"/>
      <c r="I11" s="1123"/>
      <c r="J11" s="1123">
        <v>3339200</v>
      </c>
      <c r="K11" s="1123">
        <v>8</v>
      </c>
      <c r="L11" s="1124">
        <f t="shared" si="4"/>
        <v>26713600</v>
      </c>
      <c r="M11" s="1124">
        <f t="shared" si="1"/>
        <v>2003520</v>
      </c>
      <c r="N11" s="1124"/>
      <c r="O11" s="1124">
        <f>120000*8</f>
        <v>960000</v>
      </c>
      <c r="P11" s="1124"/>
      <c r="Q11" s="1122">
        <f t="shared" si="2"/>
        <v>2818613.5555775994</v>
      </c>
      <c r="R11" s="1125">
        <f>(SUM(L11:N11)+P11)/12+106680+544170</f>
        <v>3043943.3333333335</v>
      </c>
      <c r="S11" s="1123">
        <f>100000*12</f>
        <v>1200000</v>
      </c>
      <c r="T11" s="1124">
        <v>100000</v>
      </c>
      <c r="U11" s="1126">
        <v>2</v>
      </c>
      <c r="V11" s="1151">
        <f>(L11+M11+N11+O11+P11+S11)/12</f>
        <v>2573093.3333333335</v>
      </c>
    </row>
    <row r="12" spans="1:22" s="779" customFormat="1" ht="20.100000000000001" customHeight="1">
      <c r="A12" s="1118">
        <v>7</v>
      </c>
      <c r="B12" s="1119" t="s">
        <v>1303</v>
      </c>
      <c r="C12" s="1090" t="s">
        <v>723</v>
      </c>
      <c r="D12" s="1119" t="s">
        <v>594</v>
      </c>
      <c r="E12" s="1121" t="s">
        <v>1304</v>
      </c>
      <c r="F12" s="1127" t="s">
        <v>1147</v>
      </c>
      <c r="G12" s="1122">
        <f t="shared" si="6"/>
        <v>56188470.677814484</v>
      </c>
      <c r="H12" s="1123">
        <v>3266100</v>
      </c>
      <c r="I12" s="1123">
        <v>1</v>
      </c>
      <c r="J12" s="1123">
        <v>3339200</v>
      </c>
      <c r="K12" s="1123">
        <v>11</v>
      </c>
      <c r="L12" s="1124">
        <f t="shared" si="4"/>
        <v>39997300</v>
      </c>
      <c r="M12" s="1124">
        <f t="shared" si="1"/>
        <v>3963180</v>
      </c>
      <c r="N12" s="1124"/>
      <c r="O12" s="1124">
        <f>120000*12</f>
        <v>1440000</v>
      </c>
      <c r="P12" s="1123">
        <f t="shared" si="5"/>
        <v>2296495.6937799044</v>
      </c>
      <c r="Q12" s="1122">
        <f t="shared" si="2"/>
        <v>4530067.0095529249</v>
      </c>
      <c r="R12" s="1125">
        <f t="shared" si="3"/>
        <v>3961427.9744816585</v>
      </c>
      <c r="S12" s="1123">
        <f>100000*12</f>
        <v>1200000</v>
      </c>
      <c r="T12" s="1124">
        <v>100000</v>
      </c>
      <c r="U12" s="1126">
        <v>2</v>
      </c>
      <c r="V12" s="1151">
        <f>(L12+M12+N12+O12+P12+S12)/12</f>
        <v>4074747.9744816585</v>
      </c>
    </row>
    <row r="13" spans="1:22" s="779" customFormat="1" ht="20.100000000000001" customHeight="1">
      <c r="A13" s="1118">
        <v>8</v>
      </c>
      <c r="B13" s="1119" t="s">
        <v>1303</v>
      </c>
      <c r="C13" s="1090" t="s">
        <v>1305</v>
      </c>
      <c r="D13" s="1119" t="s">
        <v>594</v>
      </c>
      <c r="E13" s="1121" t="s">
        <v>1306</v>
      </c>
      <c r="F13" s="1127" t="s">
        <v>1307</v>
      </c>
      <c r="G13" s="1122">
        <f t="shared" si="6"/>
        <v>56009670.705702357</v>
      </c>
      <c r="H13" s="1123">
        <v>3408100</v>
      </c>
      <c r="I13" s="1123">
        <v>5</v>
      </c>
      <c r="J13" s="1123">
        <v>3473900</v>
      </c>
      <c r="K13" s="1123">
        <v>7</v>
      </c>
      <c r="L13" s="1124">
        <f t="shared" si="4"/>
        <v>41357800</v>
      </c>
      <c r="M13" s="1124">
        <f t="shared" si="1"/>
        <v>4129200</v>
      </c>
      <c r="N13" s="1124">
        <f>(I13*60%)+(K13*60%)+100000</f>
        <v>100007.2</v>
      </c>
      <c r="O13" s="1123">
        <f>60000*12</f>
        <v>720000</v>
      </c>
      <c r="P13" s="825">
        <f>((((L13)/12)/209)*1.5)*48</f>
        <v>1187305.2631578948</v>
      </c>
      <c r="Q13" s="1122">
        <f t="shared" si="2"/>
        <v>4510818.8706146348</v>
      </c>
      <c r="R13" s="1125">
        <f t="shared" si="3"/>
        <v>4004539.3719298248</v>
      </c>
      <c r="S13" s="1124">
        <f>100000*12</f>
        <v>1200000</v>
      </c>
      <c r="T13" s="1124">
        <v>100000</v>
      </c>
      <c r="U13" s="826">
        <v>6</v>
      </c>
      <c r="V13" s="1151">
        <f>(L13+M13+N13+O13+P13)/12</f>
        <v>3957859.3719298248</v>
      </c>
    </row>
    <row r="14" spans="1:22" s="779" customFormat="1" ht="20.100000000000001" customHeight="1">
      <c r="A14" s="1118">
        <v>9</v>
      </c>
      <c r="B14" s="1119" t="s">
        <v>1303</v>
      </c>
      <c r="C14" s="1120" t="s">
        <v>1308</v>
      </c>
      <c r="D14" s="1119" t="s">
        <v>594</v>
      </c>
      <c r="E14" s="1123" t="s">
        <v>1309</v>
      </c>
      <c r="F14" s="789" t="s">
        <v>1310</v>
      </c>
      <c r="G14" s="1122">
        <f t="shared" si="6"/>
        <v>42725232.348188534</v>
      </c>
      <c r="H14" s="1123">
        <v>2660300</v>
      </c>
      <c r="I14" s="1123">
        <v>1</v>
      </c>
      <c r="J14" s="1123">
        <v>2751100</v>
      </c>
      <c r="K14" s="1123">
        <v>11</v>
      </c>
      <c r="L14" s="1124">
        <f>((H14*I14)+(J14*K14))</f>
        <v>32922400</v>
      </c>
      <c r="M14" s="1124">
        <f t="shared" si="1"/>
        <v>3246840</v>
      </c>
      <c r="N14" s="1124"/>
      <c r="O14" s="1124"/>
      <c r="P14" s="1123"/>
      <c r="Q14" s="1122">
        <f t="shared" si="2"/>
        <v>3435209.0148551995</v>
      </c>
      <c r="R14" s="1125">
        <f t="shared" si="3"/>
        <v>3120783.3333333335</v>
      </c>
      <c r="S14" s="1123">
        <f>60000*12</f>
        <v>720000</v>
      </c>
      <c r="T14" s="1124">
        <v>100000</v>
      </c>
      <c r="U14" s="1126">
        <v>2</v>
      </c>
      <c r="V14" s="1151">
        <f>(L14+M14+N14+O14+P14)/12</f>
        <v>3014103.3333333335</v>
      </c>
    </row>
    <row r="15" spans="1:22" s="779" customFormat="1" ht="20.100000000000001" customHeight="1">
      <c r="A15" s="1118">
        <v>10</v>
      </c>
      <c r="B15" s="1119" t="s">
        <v>1303</v>
      </c>
      <c r="C15" s="1120" t="s">
        <v>1311</v>
      </c>
      <c r="D15" s="1119" t="s">
        <v>594</v>
      </c>
      <c r="E15" s="1121" t="s">
        <v>1309</v>
      </c>
      <c r="F15" s="1127" t="s">
        <v>1312</v>
      </c>
      <c r="G15" s="1122">
        <f t="shared" si="6"/>
        <v>40077374.609732933</v>
      </c>
      <c r="H15" s="1123">
        <v>2472800</v>
      </c>
      <c r="I15" s="1123">
        <v>4</v>
      </c>
      <c r="J15" s="1123">
        <v>2569900</v>
      </c>
      <c r="K15" s="1123">
        <v>8</v>
      </c>
      <c r="L15" s="1124">
        <f>((H15*I15)+(J15*K15))</f>
        <v>30450400</v>
      </c>
      <c r="M15" s="1124">
        <f t="shared" si="1"/>
        <v>3025620</v>
      </c>
      <c r="N15" s="1124"/>
      <c r="O15" s="1124">
        <f>40000*12</f>
        <v>480000</v>
      </c>
      <c r="P15" s="1123"/>
      <c r="Q15" s="1122">
        <f t="shared" si="2"/>
        <v>3225006.2763995994</v>
      </c>
      <c r="R15" s="1125">
        <f t="shared" si="3"/>
        <v>2896348.3333333335</v>
      </c>
      <c r="S15" s="1123">
        <f>60000*12</f>
        <v>720000</v>
      </c>
      <c r="T15" s="1124">
        <v>100000</v>
      </c>
      <c r="U15" s="1126">
        <v>5</v>
      </c>
      <c r="V15" s="1151">
        <f>(L15+M15+N15+O15+P15+S15)/12</f>
        <v>2889668.3333333335</v>
      </c>
    </row>
    <row r="16" spans="1:22" s="779" customFormat="1" ht="20.100000000000001" customHeight="1">
      <c r="A16" s="1118">
        <v>11</v>
      </c>
      <c r="B16" s="1119" t="s">
        <v>1303</v>
      </c>
      <c r="C16" s="1120" t="s">
        <v>1313</v>
      </c>
      <c r="D16" s="1119" t="s">
        <v>1295</v>
      </c>
      <c r="E16" s="1121" t="s">
        <v>1314</v>
      </c>
      <c r="F16" s="1127" t="s">
        <v>1315</v>
      </c>
      <c r="G16" s="1122">
        <f t="shared" si="6"/>
        <v>18516260.873783357</v>
      </c>
      <c r="H16" s="1123">
        <v>2653900</v>
      </c>
      <c r="I16" s="1123">
        <v>5</v>
      </c>
      <c r="J16" s="1123"/>
      <c r="K16" s="1123"/>
      <c r="L16" s="1124">
        <f t="shared" si="4"/>
        <v>13269500</v>
      </c>
      <c r="M16" s="1124">
        <f>(H16*60%)</f>
        <v>1592340</v>
      </c>
      <c r="N16" s="1124"/>
      <c r="O16" s="1124"/>
      <c r="P16" s="1124">
        <f t="shared" si="5"/>
        <v>761885.16746411496</v>
      </c>
      <c r="Q16" s="1122">
        <f t="shared" si="2"/>
        <v>1483878.6090305683</v>
      </c>
      <c r="R16" s="1125">
        <f t="shared" si="3"/>
        <v>1408657.0972886763</v>
      </c>
      <c r="S16" s="1123"/>
      <c r="T16" s="1124"/>
      <c r="U16" s="1126">
        <v>9</v>
      </c>
      <c r="V16" s="1151"/>
    </row>
    <row r="17" spans="1:22" s="779" customFormat="1" ht="20.100000000000001" customHeight="1">
      <c r="A17" s="1118">
        <v>12</v>
      </c>
      <c r="B17" s="1119" t="s">
        <v>1316</v>
      </c>
      <c r="C17" s="1120" t="s">
        <v>1317</v>
      </c>
      <c r="D17" s="1119" t="s">
        <v>594</v>
      </c>
      <c r="E17" s="1121" t="s">
        <v>1314</v>
      </c>
      <c r="F17" s="1127" t="s">
        <v>1318</v>
      </c>
      <c r="G17" s="1122">
        <f t="shared" si="6"/>
        <v>42733801.204534702</v>
      </c>
      <c r="H17" s="1123">
        <v>2524400</v>
      </c>
      <c r="I17" s="1123">
        <v>12</v>
      </c>
      <c r="J17" s="1123">
        <v>2524400</v>
      </c>
      <c r="K17" s="1123"/>
      <c r="L17" s="1124">
        <f t="shared" si="4"/>
        <v>30292800</v>
      </c>
      <c r="M17" s="1124">
        <f>(H17*60%)+(J17*60%)</f>
        <v>3029280</v>
      </c>
      <c r="N17" s="1124"/>
      <c r="O17" s="1124">
        <f>100000*12</f>
        <v>1200000</v>
      </c>
      <c r="P17" s="1124">
        <f t="shared" si="5"/>
        <v>1739299.5215311004</v>
      </c>
      <c r="Q17" s="1122">
        <f t="shared" si="2"/>
        <v>3443960.0562093467</v>
      </c>
      <c r="R17" s="1125">
        <f t="shared" si="3"/>
        <v>3028461.6267942581</v>
      </c>
      <c r="S17" s="1123"/>
      <c r="T17" s="1124">
        <v>100000</v>
      </c>
      <c r="U17" s="1126">
        <v>1</v>
      </c>
      <c r="V17" s="1151">
        <f>(L17+M17+N17+O17+P17)/12</f>
        <v>3021781.6267942581</v>
      </c>
    </row>
    <row r="18" spans="1:22" s="779" customFormat="1" ht="20.100000000000001" customHeight="1">
      <c r="A18" s="1118">
        <v>13</v>
      </c>
      <c r="B18" s="798" t="s">
        <v>1316</v>
      </c>
      <c r="C18" s="1120" t="s">
        <v>1319</v>
      </c>
      <c r="D18" s="1119" t="s">
        <v>1295</v>
      </c>
      <c r="E18" s="1121" t="s">
        <v>1314</v>
      </c>
      <c r="F18" s="1127" t="s">
        <v>1320</v>
      </c>
      <c r="G18" s="1122">
        <f t="shared" si="6"/>
        <v>30256144.446163345</v>
      </c>
      <c r="H18" s="1123">
        <v>1832100</v>
      </c>
      <c r="I18" s="1123">
        <v>8</v>
      </c>
      <c r="J18" s="1123">
        <v>1861300</v>
      </c>
      <c r="K18" s="1123">
        <v>4</v>
      </c>
      <c r="L18" s="1124">
        <f t="shared" si="4"/>
        <v>22102000</v>
      </c>
      <c r="M18" s="1124">
        <f>(H18*60%)+(J18*60%)</f>
        <v>2216040</v>
      </c>
      <c r="N18" s="1124"/>
      <c r="O18" s="1124"/>
      <c r="P18" s="1123">
        <f t="shared" si="5"/>
        <v>1269014.3540669854</v>
      </c>
      <c r="Q18" s="1122">
        <f t="shared" si="2"/>
        <v>2430155.5625907788</v>
      </c>
      <c r="R18" s="1125">
        <f t="shared" si="3"/>
        <v>2238934.5295055821</v>
      </c>
      <c r="S18" s="1123"/>
      <c r="T18" s="1124"/>
      <c r="U18" s="1126">
        <v>9</v>
      </c>
      <c r="V18" s="1151"/>
    </row>
    <row r="19" spans="1:22" s="779" customFormat="1" ht="20.100000000000001" customHeight="1">
      <c r="A19" s="1118">
        <v>14</v>
      </c>
      <c r="B19" s="798" t="s">
        <v>1303</v>
      </c>
      <c r="C19" s="1120" t="s">
        <v>1321</v>
      </c>
      <c r="D19" s="1119" t="s">
        <v>1295</v>
      </c>
      <c r="E19" s="1121" t="s">
        <v>1314</v>
      </c>
      <c r="F19" s="1127" t="s">
        <v>1320</v>
      </c>
      <c r="G19" s="1122">
        <f t="shared" si="6"/>
        <v>30256144.446163345</v>
      </c>
      <c r="H19" s="1123">
        <v>1832100</v>
      </c>
      <c r="I19" s="1123">
        <v>8</v>
      </c>
      <c r="J19" s="1123">
        <v>1861300</v>
      </c>
      <c r="K19" s="1123">
        <v>4</v>
      </c>
      <c r="L19" s="1124">
        <f t="shared" si="4"/>
        <v>22102000</v>
      </c>
      <c r="M19" s="1124">
        <f>(H19*60%)+(J19*60%)</f>
        <v>2216040</v>
      </c>
      <c r="N19" s="1124"/>
      <c r="O19" s="1124"/>
      <c r="P19" s="1123">
        <f t="shared" si="5"/>
        <v>1269014.3540669854</v>
      </c>
      <c r="Q19" s="1122">
        <f t="shared" si="2"/>
        <v>2430155.5625907788</v>
      </c>
      <c r="R19" s="1125">
        <f t="shared" si="3"/>
        <v>2238934.5295055821</v>
      </c>
      <c r="S19" s="1123"/>
      <c r="T19" s="1124"/>
      <c r="U19" s="1126">
        <v>9</v>
      </c>
      <c r="V19" s="1151"/>
    </row>
    <row r="20" spans="1:22" s="779" customFormat="1" ht="20.100000000000001" customHeight="1">
      <c r="A20" s="1118">
        <v>15</v>
      </c>
      <c r="B20" s="798" t="s">
        <v>1303</v>
      </c>
      <c r="C20" s="1120" t="s">
        <v>1322</v>
      </c>
      <c r="D20" s="1119" t="s">
        <v>1295</v>
      </c>
      <c r="E20" s="1121" t="s">
        <v>1314</v>
      </c>
      <c r="F20" s="1127" t="s">
        <v>1323</v>
      </c>
      <c r="G20" s="1122">
        <f t="shared" si="6"/>
        <v>24229244.417483792</v>
      </c>
      <c r="H20" s="1123">
        <v>1832100</v>
      </c>
      <c r="I20" s="1123">
        <v>10</v>
      </c>
      <c r="J20" s="1123"/>
      <c r="K20" s="1123"/>
      <c r="L20" s="1124">
        <f t="shared" si="4"/>
        <v>18321000</v>
      </c>
      <c r="M20" s="1124">
        <f>(H20*60%)+(J20*60%)</f>
        <v>1099260</v>
      </c>
      <c r="N20" s="1124"/>
      <c r="O20" s="1124"/>
      <c r="P20" s="1123">
        <f t="shared" si="5"/>
        <v>1051923.4449760765</v>
      </c>
      <c r="Q20" s="1122">
        <f t="shared" si="2"/>
        <v>1944365.6854263786</v>
      </c>
      <c r="R20" s="1125">
        <f t="shared" si="3"/>
        <v>1812695.2870813396</v>
      </c>
      <c r="S20" s="1123"/>
      <c r="T20" s="1124"/>
      <c r="U20" s="1126">
        <v>8</v>
      </c>
      <c r="V20" s="1151"/>
    </row>
    <row r="21" spans="1:22" s="779" customFormat="1" ht="20.100000000000001" customHeight="1">
      <c r="A21" s="1118">
        <v>16</v>
      </c>
      <c r="B21" s="798" t="s">
        <v>1303</v>
      </c>
      <c r="C21" s="1120" t="s">
        <v>1324</v>
      </c>
      <c r="D21" s="1119" t="s">
        <v>1295</v>
      </c>
      <c r="E21" s="1121" t="s">
        <v>1314</v>
      </c>
      <c r="F21" s="1127" t="s">
        <v>1320</v>
      </c>
      <c r="G21" s="1122">
        <f t="shared" si="6"/>
        <v>30458699.087074637</v>
      </c>
      <c r="H21" s="1123">
        <v>1832100</v>
      </c>
      <c r="I21" s="1123">
        <v>3</v>
      </c>
      <c r="J21" s="1123">
        <v>1861300</v>
      </c>
      <c r="K21" s="1123">
        <v>9</v>
      </c>
      <c r="L21" s="1124">
        <f t="shared" si="4"/>
        <v>22248000</v>
      </c>
      <c r="M21" s="1124">
        <f>(J21*120%)</f>
        <v>2233560</v>
      </c>
      <c r="N21" s="1124"/>
      <c r="O21" s="1124"/>
      <c r="P21" s="1123">
        <f>((((L21)/12)/209)*1.5)*96</f>
        <v>1277397.1291866028</v>
      </c>
      <c r="Q21" s="1122">
        <f t="shared" si="2"/>
        <v>2446482.197122484</v>
      </c>
      <c r="R21" s="1125">
        <f t="shared" si="3"/>
        <v>2253259.7607655502</v>
      </c>
      <c r="S21" s="1123"/>
      <c r="T21" s="1124"/>
      <c r="U21" s="1126">
        <v>4</v>
      </c>
      <c r="V21" s="1151"/>
    </row>
    <row r="22" spans="1:22" s="779" customFormat="1" ht="20.100000000000001" customHeight="1">
      <c r="A22" s="1118">
        <v>17</v>
      </c>
      <c r="B22" s="798" t="s">
        <v>1303</v>
      </c>
      <c r="C22" s="1120" t="s">
        <v>1325</v>
      </c>
      <c r="D22" s="1119" t="s">
        <v>1295</v>
      </c>
      <c r="E22" s="1121" t="s">
        <v>1314</v>
      </c>
      <c r="F22" s="1127" t="s">
        <v>1323</v>
      </c>
      <c r="G22" s="1122">
        <f t="shared" si="6"/>
        <v>5967407.5201165983</v>
      </c>
      <c r="H22" s="1123">
        <v>1832100</v>
      </c>
      <c r="I22" s="1123">
        <v>2</v>
      </c>
      <c r="J22" s="1123"/>
      <c r="K22" s="1123"/>
      <c r="L22" s="1124">
        <f t="shared" si="4"/>
        <v>3664200</v>
      </c>
      <c r="M22" s="1124">
        <f>(H22*60%)</f>
        <v>1099260</v>
      </c>
      <c r="N22" s="1124"/>
      <c r="O22" s="1124"/>
      <c r="P22" s="1123">
        <f t="shared" si="5"/>
        <v>210384.68899521529</v>
      </c>
      <c r="Q22" s="1122">
        <f t="shared" si="2"/>
        <v>472395.77370511572</v>
      </c>
      <c r="R22" s="1125">
        <f t="shared" si="3"/>
        <v>521167.05741626793</v>
      </c>
      <c r="S22" s="1123"/>
      <c r="T22" s="1124"/>
      <c r="U22" s="1126">
        <v>4</v>
      </c>
      <c r="V22" s="1151"/>
    </row>
    <row r="23" spans="1:22" s="779" customFormat="1" ht="20.100000000000001" customHeight="1">
      <c r="A23" s="1118">
        <v>18</v>
      </c>
      <c r="B23" s="1119" t="s">
        <v>1316</v>
      </c>
      <c r="C23" s="1120" t="s">
        <v>1326</v>
      </c>
      <c r="D23" s="1119" t="s">
        <v>594</v>
      </c>
      <c r="E23" s="1121" t="s">
        <v>1327</v>
      </c>
      <c r="F23" s="1127" t="s">
        <v>1328</v>
      </c>
      <c r="G23" s="1122">
        <f t="shared" si="6"/>
        <v>32159464.999339495</v>
      </c>
      <c r="H23" s="1123">
        <v>1910400</v>
      </c>
      <c r="I23" s="1123">
        <v>1</v>
      </c>
      <c r="J23" s="1123">
        <v>1967900</v>
      </c>
      <c r="K23" s="1123">
        <v>11</v>
      </c>
      <c r="L23" s="1124">
        <f t="shared" si="4"/>
        <v>23557300</v>
      </c>
      <c r="M23" s="1124">
        <f>(H23*120%)</f>
        <v>2292480</v>
      </c>
      <c r="N23" s="1124"/>
      <c r="O23" s="1124"/>
      <c r="P23" s="1123">
        <f t="shared" si="5"/>
        <v>1352572.2488038279</v>
      </c>
      <c r="Q23" s="1122">
        <f t="shared" si="2"/>
        <v>2583570.0631353473</v>
      </c>
      <c r="R23" s="1125">
        <f t="shared" si="3"/>
        <v>2373542.6874003191</v>
      </c>
      <c r="S23" s="1123"/>
      <c r="T23" s="1124">
        <v>100000</v>
      </c>
      <c r="U23" s="1126">
        <v>2</v>
      </c>
      <c r="V23" s="1151">
        <f>(L23+M23+N23+O23+P23)/12</f>
        <v>2266862.6874003191</v>
      </c>
    </row>
    <row r="24" spans="1:22" s="779" customFormat="1" ht="20.100000000000001" customHeight="1">
      <c r="A24" s="1118">
        <v>19</v>
      </c>
      <c r="B24" s="1119" t="s">
        <v>1316</v>
      </c>
      <c r="C24" s="1090" t="s">
        <v>1329</v>
      </c>
      <c r="D24" s="1119" t="s">
        <v>1330</v>
      </c>
      <c r="E24" s="1121" t="s">
        <v>1327</v>
      </c>
      <c r="F24" s="1127" t="s">
        <v>1331</v>
      </c>
      <c r="G24" s="1122">
        <f t="shared" si="6"/>
        <v>33106358.422781557</v>
      </c>
      <c r="H24" s="1123">
        <v>1967900</v>
      </c>
      <c r="I24" s="1123">
        <v>2</v>
      </c>
      <c r="J24" s="1123">
        <v>2028200</v>
      </c>
      <c r="K24" s="1123">
        <v>10</v>
      </c>
      <c r="L24" s="1124">
        <f t="shared" si="4"/>
        <v>24217800</v>
      </c>
      <c r="M24" s="1124">
        <f t="shared" ref="M24:M32" si="7">(H24*60%)+(J24*60%)</f>
        <v>2397660</v>
      </c>
      <c r="N24" s="1124"/>
      <c r="O24" s="1124"/>
      <c r="P24" s="1123">
        <f t="shared" si="5"/>
        <v>1390495.6937799042</v>
      </c>
      <c r="Q24" s="1122">
        <f t="shared" si="2"/>
        <v>2659893.087853326</v>
      </c>
      <c r="R24" s="1125">
        <f t="shared" si="3"/>
        <v>2440509.6411483255</v>
      </c>
      <c r="S24" s="1123"/>
      <c r="T24" s="1124">
        <v>100000</v>
      </c>
      <c r="U24" s="1126">
        <v>3</v>
      </c>
      <c r="V24" s="1151">
        <f>(L24+M24+N24+O24+P24)/12</f>
        <v>2333829.6411483255</v>
      </c>
    </row>
    <row r="25" spans="1:22" s="779" customFormat="1" ht="20.100000000000001" customHeight="1">
      <c r="A25" s="1118">
        <v>20</v>
      </c>
      <c r="B25" s="1119" t="s">
        <v>1316</v>
      </c>
      <c r="C25" s="1090" t="s">
        <v>1332</v>
      </c>
      <c r="D25" s="1119" t="s">
        <v>1330</v>
      </c>
      <c r="E25" s="1121" t="s">
        <v>1327</v>
      </c>
      <c r="F25" s="1127" t="s">
        <v>1331</v>
      </c>
      <c r="G25" s="1122">
        <f t="shared" si="6"/>
        <v>33744477.937929168</v>
      </c>
      <c r="H25" s="1123">
        <v>1967900</v>
      </c>
      <c r="I25" s="1123">
        <v>4</v>
      </c>
      <c r="J25" s="1123">
        <v>2028200</v>
      </c>
      <c r="K25" s="1123">
        <v>8</v>
      </c>
      <c r="L25" s="1124">
        <f t="shared" si="4"/>
        <v>24097200</v>
      </c>
      <c r="M25" s="1124">
        <f t="shared" si="7"/>
        <v>2397660</v>
      </c>
      <c r="N25" s="1124"/>
      <c r="O25" s="1124">
        <f>60000*12</f>
        <v>720000</v>
      </c>
      <c r="P25" s="1124">
        <f t="shared" si="5"/>
        <v>1383571.2918660287</v>
      </c>
      <c r="Q25" s="1122">
        <f t="shared" si="2"/>
        <v>2716164.0384076419</v>
      </c>
      <c r="R25" s="1125">
        <f t="shared" si="3"/>
        <v>2429882.6076555024</v>
      </c>
      <c r="S25" s="1123"/>
      <c r="T25" s="1124">
        <v>100000</v>
      </c>
      <c r="U25" s="790">
        <v>5</v>
      </c>
      <c r="V25" s="1151">
        <f>(L25+M25+N25+O25+P25)/12</f>
        <v>2383202.6076555024</v>
      </c>
    </row>
    <row r="26" spans="1:22" s="779" customFormat="1" ht="20.100000000000001" customHeight="1">
      <c r="A26" s="1118">
        <v>21</v>
      </c>
      <c r="B26" s="1119" t="s">
        <v>1316</v>
      </c>
      <c r="C26" s="1090" t="s">
        <v>1333</v>
      </c>
      <c r="D26" s="1119" t="s">
        <v>1330</v>
      </c>
      <c r="E26" s="1121" t="s">
        <v>1327</v>
      </c>
      <c r="F26" s="1127" t="s">
        <v>1331</v>
      </c>
      <c r="G26" s="1122">
        <f t="shared" si="6"/>
        <v>32655568.851424411</v>
      </c>
      <c r="H26" s="1123">
        <v>1967900</v>
      </c>
      <c r="I26" s="1123">
        <v>8</v>
      </c>
      <c r="J26" s="1123">
        <v>2028200</v>
      </c>
      <c r="K26" s="1123">
        <v>4</v>
      </c>
      <c r="L26" s="1124">
        <f t="shared" si="4"/>
        <v>23856000</v>
      </c>
      <c r="M26" s="1124">
        <f t="shared" si="7"/>
        <v>2397660</v>
      </c>
      <c r="N26" s="1124"/>
      <c r="O26" s="1124"/>
      <c r="P26" s="1124">
        <f t="shared" si="5"/>
        <v>1369722.4880382775</v>
      </c>
      <c r="Q26" s="1122">
        <f t="shared" si="2"/>
        <v>2623557.8227162734</v>
      </c>
      <c r="R26" s="1125">
        <f t="shared" si="3"/>
        <v>2408628.5406698566</v>
      </c>
      <c r="S26" s="1123"/>
      <c r="T26" s="1124">
        <v>100000</v>
      </c>
      <c r="U26" s="1126">
        <v>9</v>
      </c>
      <c r="V26" s="1151">
        <f>(L26+M26+N26+O26+P26)/12</f>
        <v>2301948.5406698566</v>
      </c>
    </row>
    <row r="27" spans="1:22" s="779" customFormat="1" ht="20.100000000000001" customHeight="1">
      <c r="A27" s="1118">
        <v>22</v>
      </c>
      <c r="B27" s="1119" t="s">
        <v>1316</v>
      </c>
      <c r="C27" s="1090" t="s">
        <v>1334</v>
      </c>
      <c r="D27" s="1119" t="s">
        <v>594</v>
      </c>
      <c r="E27" s="1121" t="s">
        <v>1327</v>
      </c>
      <c r="F27" s="1127" t="s">
        <v>1258</v>
      </c>
      <c r="G27" s="1122">
        <f t="shared" si="6"/>
        <v>33177575.550436292</v>
      </c>
      <c r="H27" s="1123">
        <v>2028200</v>
      </c>
      <c r="I27" s="1123">
        <v>3</v>
      </c>
      <c r="J27" s="1123">
        <v>2088600</v>
      </c>
      <c r="K27" s="1123">
        <v>9</v>
      </c>
      <c r="L27" s="1124">
        <f t="shared" si="4"/>
        <v>24882000</v>
      </c>
      <c r="M27" s="1124">
        <f t="shared" si="7"/>
        <v>2470080</v>
      </c>
      <c r="N27" s="1124"/>
      <c r="O27" s="1124"/>
      <c r="P27" s="1124">
        <f>((((L27)/12)/209)*1.5)*48</f>
        <v>714315.78947368416</v>
      </c>
      <c r="Q27" s="1122">
        <f t="shared" si="2"/>
        <v>2665633.4451731364</v>
      </c>
      <c r="R27" s="1125">
        <f t="shared" si="3"/>
        <v>2445546.3157894737</v>
      </c>
      <c r="S27" s="1123"/>
      <c r="T27" s="1124">
        <v>100000</v>
      </c>
      <c r="U27" s="1126">
        <v>4</v>
      </c>
      <c r="V27" s="1151">
        <f>(L27+M27+N27+O27+P27)/12</f>
        <v>2338866.3157894737</v>
      </c>
    </row>
    <row r="28" spans="1:22" s="779" customFormat="1" ht="20.100000000000001" customHeight="1">
      <c r="A28" s="1118">
        <v>23</v>
      </c>
      <c r="B28" s="1119" t="s">
        <v>1316</v>
      </c>
      <c r="C28" s="1091" t="s">
        <v>1335</v>
      </c>
      <c r="D28" s="791" t="s">
        <v>594</v>
      </c>
      <c r="E28" s="792" t="s">
        <v>1314</v>
      </c>
      <c r="F28" s="793" t="s">
        <v>1286</v>
      </c>
      <c r="G28" s="1122">
        <f t="shared" si="6"/>
        <v>34553615.364011645</v>
      </c>
      <c r="H28" s="794">
        <v>2088600</v>
      </c>
      <c r="I28" s="794">
        <v>7</v>
      </c>
      <c r="J28" s="794">
        <v>2175500</v>
      </c>
      <c r="K28" s="794">
        <v>5</v>
      </c>
      <c r="L28" s="795">
        <f t="shared" si="4"/>
        <v>25497700</v>
      </c>
      <c r="M28" s="795">
        <f t="shared" si="7"/>
        <v>2558460</v>
      </c>
      <c r="N28" s="795"/>
      <c r="O28" s="795">
        <f>40000*12</f>
        <v>480000</v>
      </c>
      <c r="P28" s="794">
        <f>((((L28)/12)/209)*1.5)*48</f>
        <v>731991.38755980867</v>
      </c>
      <c r="Q28" s="1122">
        <f t="shared" si="2"/>
        <v>2779771.3608218525</v>
      </c>
      <c r="R28" s="1125">
        <f t="shared" si="3"/>
        <v>2505692.6156299841</v>
      </c>
      <c r="S28" s="794"/>
      <c r="T28" s="1124">
        <v>100000</v>
      </c>
      <c r="U28" s="796">
        <v>8</v>
      </c>
      <c r="V28" s="1151">
        <f>(L28+M28+N28+O28+P28+S28)/12</f>
        <v>2439012.6156299841</v>
      </c>
    </row>
    <row r="29" spans="1:22" s="779" customFormat="1" ht="20.100000000000001" customHeight="1">
      <c r="A29" s="1118">
        <v>24</v>
      </c>
      <c r="B29" s="1119" t="s">
        <v>1316</v>
      </c>
      <c r="C29" s="1091" t="s">
        <v>1336</v>
      </c>
      <c r="D29" s="791" t="s">
        <v>1330</v>
      </c>
      <c r="E29" s="794" t="s">
        <v>1327</v>
      </c>
      <c r="F29" s="793" t="s">
        <v>1259</v>
      </c>
      <c r="G29" s="1122">
        <f t="shared" si="6"/>
        <v>35215361.830771364</v>
      </c>
      <c r="H29" s="794">
        <v>2088600</v>
      </c>
      <c r="I29" s="794">
        <v>4</v>
      </c>
      <c r="J29" s="794">
        <v>2175500</v>
      </c>
      <c r="K29" s="794">
        <v>8</v>
      </c>
      <c r="L29" s="795">
        <f t="shared" si="4"/>
        <v>25758400</v>
      </c>
      <c r="M29" s="795">
        <f t="shared" si="7"/>
        <v>2558460</v>
      </c>
      <c r="N29" s="795"/>
      <c r="O29" s="795"/>
      <c r="P29" s="795">
        <f t="shared" si="5"/>
        <v>1478951.1961722488</v>
      </c>
      <c r="Q29" s="1122">
        <f t="shared" si="2"/>
        <v>2829886.3682514313</v>
      </c>
      <c r="R29" s="1125">
        <f t="shared" si="3"/>
        <v>2589664.2663476872</v>
      </c>
      <c r="S29" s="794"/>
      <c r="T29" s="1124">
        <v>100000</v>
      </c>
      <c r="U29" s="796">
        <v>5</v>
      </c>
      <c r="V29" s="1151">
        <f>(L29+M29+N29+O29+P29)/12</f>
        <v>2482984.2663476872</v>
      </c>
    </row>
    <row r="30" spans="1:22" s="779" customFormat="1" ht="20.100000000000001" customHeight="1">
      <c r="A30" s="1118">
        <v>25</v>
      </c>
      <c r="B30" s="1119" t="s">
        <v>1316</v>
      </c>
      <c r="C30" s="1090" t="s">
        <v>1337</v>
      </c>
      <c r="D30" s="1119" t="s">
        <v>594</v>
      </c>
      <c r="E30" s="1121" t="s">
        <v>1327</v>
      </c>
      <c r="F30" s="1127" t="s">
        <v>1338</v>
      </c>
      <c r="G30" s="1122">
        <f t="shared" si="6"/>
        <v>36905424.860737503</v>
      </c>
      <c r="H30" s="1123">
        <v>2175500</v>
      </c>
      <c r="I30" s="1123">
        <v>2</v>
      </c>
      <c r="J30" s="1123">
        <v>2266300</v>
      </c>
      <c r="K30" s="1123">
        <v>10</v>
      </c>
      <c r="L30" s="1124">
        <f t="shared" si="4"/>
        <v>27014000</v>
      </c>
      <c r="M30" s="1124">
        <f t="shared" si="7"/>
        <v>2665080</v>
      </c>
      <c r="N30" s="1124"/>
      <c r="O30" s="1124"/>
      <c r="P30" s="1124">
        <f t="shared" si="5"/>
        <v>1551043.0622009567</v>
      </c>
      <c r="Q30" s="1122">
        <f t="shared" si="2"/>
        <v>2966111.5433531362</v>
      </c>
      <c r="R30" s="1125">
        <f t="shared" si="3"/>
        <v>2709190.2551834132</v>
      </c>
      <c r="S30" s="1123"/>
      <c r="T30" s="1124">
        <v>100000</v>
      </c>
      <c r="U30" s="790">
        <v>3</v>
      </c>
      <c r="V30" s="1151">
        <f>(L30+M30+N30+O30+P30+S30)/12</f>
        <v>2602510.2551834132</v>
      </c>
    </row>
    <row r="31" spans="1:22" s="779" customFormat="1" ht="20.100000000000001" customHeight="1">
      <c r="A31" s="1118">
        <v>26</v>
      </c>
      <c r="B31" s="1119" t="s">
        <v>1316</v>
      </c>
      <c r="C31" s="1090" t="s">
        <v>1339</v>
      </c>
      <c r="D31" s="1119" t="s">
        <v>1295</v>
      </c>
      <c r="E31" s="1121" t="s">
        <v>1314</v>
      </c>
      <c r="F31" s="1127" t="s">
        <v>1340</v>
      </c>
      <c r="G31" s="1122">
        <f t="shared" si="6"/>
        <v>38369056.791895419</v>
      </c>
      <c r="H31" s="1123">
        <v>2175500</v>
      </c>
      <c r="I31" s="1123">
        <v>3</v>
      </c>
      <c r="J31" s="1123">
        <v>2266300</v>
      </c>
      <c r="K31" s="1123">
        <v>9</v>
      </c>
      <c r="L31" s="1124">
        <f t="shared" si="4"/>
        <v>26923200</v>
      </c>
      <c r="M31" s="1124">
        <f t="shared" si="7"/>
        <v>2665080</v>
      </c>
      <c r="N31" s="1124"/>
      <c r="O31" s="1124">
        <f>120000*12</f>
        <v>1440000</v>
      </c>
      <c r="P31" s="1124">
        <f t="shared" si="5"/>
        <v>1545829.6650717705</v>
      </c>
      <c r="Q31" s="1122">
        <f t="shared" si="2"/>
        <v>3093757.9880676628</v>
      </c>
      <c r="R31" s="1125">
        <f t="shared" si="3"/>
        <v>2701189.1387559809</v>
      </c>
      <c r="S31" s="1123"/>
      <c r="T31" s="1124">
        <v>100000</v>
      </c>
      <c r="U31" s="790">
        <v>4</v>
      </c>
      <c r="V31" s="1151">
        <f>(L31+M31+N31+O31+P31)/12</f>
        <v>2714509.1387559809</v>
      </c>
    </row>
    <row r="32" spans="1:22" s="797" customFormat="1" ht="19.5" customHeight="1">
      <c r="A32" s="1118">
        <v>27</v>
      </c>
      <c r="B32" s="1119" t="s">
        <v>1316</v>
      </c>
      <c r="C32" s="1090" t="s">
        <v>1341</v>
      </c>
      <c r="D32" s="1119" t="s">
        <v>594</v>
      </c>
      <c r="E32" s="1121" t="s">
        <v>1314</v>
      </c>
      <c r="F32" s="1127" t="s">
        <v>1340</v>
      </c>
      <c r="G32" s="1122">
        <f t="shared" si="6"/>
        <v>31595152.7575504</v>
      </c>
      <c r="H32" s="1123">
        <v>2175500</v>
      </c>
      <c r="I32" s="1123">
        <v>2</v>
      </c>
      <c r="J32" s="1123">
        <v>2266300</v>
      </c>
      <c r="K32" s="1123">
        <v>8</v>
      </c>
      <c r="L32" s="1124">
        <f t="shared" si="4"/>
        <v>22481400</v>
      </c>
      <c r="M32" s="1124">
        <f t="shared" si="7"/>
        <v>2665080</v>
      </c>
      <c r="N32" s="1124"/>
      <c r="O32" s="1124">
        <f>120000*10</f>
        <v>1200000</v>
      </c>
      <c r="P32" s="1124"/>
      <c r="Q32" s="1122">
        <f t="shared" si="2"/>
        <v>2502282.7575503998</v>
      </c>
      <c r="R32" s="1125">
        <f>(SUM(L32:N32)+P32)/12+106680+544170</f>
        <v>2746390</v>
      </c>
      <c r="S32" s="1123"/>
      <c r="T32" s="1124">
        <v>100000</v>
      </c>
      <c r="U32" s="790">
        <v>5</v>
      </c>
      <c r="V32" s="1151">
        <f>(L32+M32+N32+O32+P32+S32)/12</f>
        <v>2195540</v>
      </c>
    </row>
    <row r="33" spans="1:22" s="797" customFormat="1" ht="19.5" customHeight="1">
      <c r="A33" s="1118">
        <v>28</v>
      </c>
      <c r="B33" s="1119" t="s">
        <v>1316</v>
      </c>
      <c r="C33" s="1090" t="s">
        <v>1342</v>
      </c>
      <c r="D33" s="1119" t="s">
        <v>594</v>
      </c>
      <c r="E33" s="1121" t="s">
        <v>1327</v>
      </c>
      <c r="F33" s="1127" t="s">
        <v>1343</v>
      </c>
      <c r="G33" s="1122">
        <f t="shared" si="6"/>
        <v>38691804.183647297</v>
      </c>
      <c r="H33" s="1123">
        <v>2266300</v>
      </c>
      <c r="I33" s="1123">
        <v>4</v>
      </c>
      <c r="J33" s="1123">
        <v>2357200</v>
      </c>
      <c r="K33" s="1123">
        <v>8</v>
      </c>
      <c r="L33" s="1124">
        <f t="shared" si="4"/>
        <v>27922800</v>
      </c>
      <c r="M33" s="1124">
        <f>(H33*60%)+(J33*60%)</f>
        <v>2774100</v>
      </c>
      <c r="N33" s="1124"/>
      <c r="O33" s="1124">
        <f>40000*12</f>
        <v>480000</v>
      </c>
      <c r="P33" s="1124">
        <f t="shared" si="5"/>
        <v>1603222.9665071769</v>
      </c>
      <c r="Q33" s="1122">
        <f t="shared" si="2"/>
        <v>3113324.3032645262</v>
      </c>
      <c r="R33" s="1125">
        <f t="shared" si="3"/>
        <v>2798356.913875598</v>
      </c>
      <c r="S33" s="1123">
        <f>60000*12</f>
        <v>720000</v>
      </c>
      <c r="T33" s="1124">
        <v>100000</v>
      </c>
      <c r="U33" s="1126">
        <v>5</v>
      </c>
      <c r="V33" s="1151">
        <f>(L33+M33+N33+O33+P33+S33)/12</f>
        <v>2791676.913875598</v>
      </c>
    </row>
    <row r="34" spans="1:22" s="779" customFormat="1" ht="20.100000000000001" customHeight="1">
      <c r="A34" s="1118">
        <v>29</v>
      </c>
      <c r="B34" s="1119" t="s">
        <v>1316</v>
      </c>
      <c r="C34" s="1090" t="s">
        <v>1344</v>
      </c>
      <c r="D34" s="1119" t="s">
        <v>594</v>
      </c>
      <c r="E34" s="1121" t="s">
        <v>1327</v>
      </c>
      <c r="F34" s="1127" t="s">
        <v>1343</v>
      </c>
      <c r="G34" s="1122">
        <f t="shared" si="6"/>
        <v>38691804.183647297</v>
      </c>
      <c r="H34" s="1123">
        <v>2266300</v>
      </c>
      <c r="I34" s="1123">
        <v>4</v>
      </c>
      <c r="J34" s="1123">
        <v>2357200</v>
      </c>
      <c r="K34" s="1123">
        <v>8</v>
      </c>
      <c r="L34" s="1124">
        <f t="shared" si="4"/>
        <v>27922800</v>
      </c>
      <c r="M34" s="1124">
        <f>(H34*60%)+(J34*60%)</f>
        <v>2774100</v>
      </c>
      <c r="N34" s="1124"/>
      <c r="O34" s="1124">
        <v>480000</v>
      </c>
      <c r="P34" s="1124">
        <f t="shared" si="5"/>
        <v>1603222.9665071769</v>
      </c>
      <c r="Q34" s="1122">
        <f t="shared" si="2"/>
        <v>3113324.3032645262</v>
      </c>
      <c r="R34" s="1125">
        <f t="shared" si="3"/>
        <v>2798356.913875598</v>
      </c>
      <c r="S34" s="1123"/>
      <c r="T34" s="1124">
        <v>100000</v>
      </c>
      <c r="U34" s="790">
        <v>5</v>
      </c>
      <c r="V34" s="1151">
        <f>(L34+M34+N34+O34+P34)/12</f>
        <v>2731676.913875598</v>
      </c>
    </row>
    <row r="35" spans="1:22" s="779" customFormat="1" ht="20.100000000000001" customHeight="1">
      <c r="A35" s="1118">
        <v>30</v>
      </c>
      <c r="B35" s="1119" t="s">
        <v>1316</v>
      </c>
      <c r="C35" s="1090" t="s">
        <v>1345</v>
      </c>
      <c r="D35" s="1119" t="s">
        <v>1330</v>
      </c>
      <c r="E35" s="1121" t="s">
        <v>1327</v>
      </c>
      <c r="F35" s="1127" t="s">
        <v>1346</v>
      </c>
      <c r="G35" s="1122">
        <f t="shared" si="6"/>
        <v>13755892.075590935</v>
      </c>
      <c r="H35" s="1123"/>
      <c r="I35" s="1123"/>
      <c r="J35" s="1123">
        <v>2357200</v>
      </c>
      <c r="K35" s="1123">
        <v>4</v>
      </c>
      <c r="L35" s="1124">
        <f t="shared" si="4"/>
        <v>9428800</v>
      </c>
      <c r="M35" s="1124">
        <f>(H35*60%)+(J35*60%)</f>
        <v>1414320</v>
      </c>
      <c r="N35" s="1124"/>
      <c r="O35" s="1124">
        <f>60000*5</f>
        <v>300000</v>
      </c>
      <c r="P35" s="1124"/>
      <c r="Q35" s="1122">
        <f t="shared" si="2"/>
        <v>1058328.7422576</v>
      </c>
      <c r="R35" s="1125">
        <f>(SUM(L35:N35)+P35)/12+106680+544170</f>
        <v>1554443.3333333335</v>
      </c>
      <c r="S35" s="1123"/>
      <c r="T35" s="1124">
        <v>100000</v>
      </c>
      <c r="U35" s="1126">
        <v>6</v>
      </c>
      <c r="V35" s="1151">
        <f>(L35+M35+N35+O35+P35)/12</f>
        <v>928593.33333333337</v>
      </c>
    </row>
    <row r="36" spans="1:22" s="779" customFormat="1" ht="20.100000000000001" customHeight="1">
      <c r="A36" s="1118">
        <v>31</v>
      </c>
      <c r="B36" s="1119" t="s">
        <v>1316</v>
      </c>
      <c r="C36" s="1090" t="s">
        <v>1347</v>
      </c>
      <c r="D36" s="1119" t="s">
        <v>594</v>
      </c>
      <c r="E36" s="1123" t="s">
        <v>1348</v>
      </c>
      <c r="F36" s="789" t="s">
        <v>1349</v>
      </c>
      <c r="G36" s="1122">
        <f t="shared" si="6"/>
        <v>40629629.692765251</v>
      </c>
      <c r="H36" s="1123">
        <v>2444000</v>
      </c>
      <c r="I36" s="1123">
        <v>12</v>
      </c>
      <c r="J36" s="1123">
        <v>2444000</v>
      </c>
      <c r="K36" s="1123"/>
      <c r="L36" s="1124">
        <f t="shared" si="4"/>
        <v>29328000</v>
      </c>
      <c r="M36" s="1124">
        <f>(H36*60%)+(J36*60%)</f>
        <v>2932800</v>
      </c>
      <c r="N36" s="1124"/>
      <c r="O36" s="1124">
        <v>480000</v>
      </c>
      <c r="P36" s="1124">
        <f t="shared" si="5"/>
        <v>1683904.3062200958</v>
      </c>
      <c r="Q36" s="1122">
        <f t="shared" si="2"/>
        <v>3269520.0276934737</v>
      </c>
      <c r="R36" s="1125">
        <f t="shared" si="3"/>
        <v>2935405.3588516749</v>
      </c>
      <c r="S36" s="1123">
        <f>60000*12</f>
        <v>720000</v>
      </c>
      <c r="T36" s="1124">
        <v>100000</v>
      </c>
      <c r="U36" s="1126">
        <v>1</v>
      </c>
      <c r="V36" s="1151">
        <f>(L36+M36+N36+O36+P36)/12</f>
        <v>2868725.3588516749</v>
      </c>
    </row>
    <row r="37" spans="1:22" s="779" customFormat="1" ht="20.100000000000001" customHeight="1">
      <c r="A37" s="1118">
        <v>32</v>
      </c>
      <c r="B37" s="1119" t="s">
        <v>1316</v>
      </c>
      <c r="C37" s="1090" t="s">
        <v>1350</v>
      </c>
      <c r="D37" s="1119" t="s">
        <v>594</v>
      </c>
      <c r="E37" s="1121" t="s">
        <v>1351</v>
      </c>
      <c r="F37" s="1127" t="s">
        <v>1352</v>
      </c>
      <c r="G37" s="1122">
        <f t="shared" si="6"/>
        <v>29170816.479178559</v>
      </c>
      <c r="H37" s="1123">
        <v>1805200</v>
      </c>
      <c r="I37" s="1123">
        <v>1</v>
      </c>
      <c r="J37" s="1123">
        <v>1856400</v>
      </c>
      <c r="K37" s="1123">
        <v>11</v>
      </c>
      <c r="L37" s="1124">
        <f>((H37*I37)+(J37*K37))</f>
        <v>22225600</v>
      </c>
      <c r="M37" s="1124">
        <f>(J37*60%)+(J37*60%)</f>
        <v>2227680</v>
      </c>
      <c r="N37" s="1124"/>
      <c r="O37" s="1124"/>
      <c r="P37" s="1123">
        <f>((((L37)/12)/209)*1.5)*16</f>
        <v>212685.16746411484</v>
      </c>
      <c r="Q37" s="1122">
        <f t="shared" si="2"/>
        <v>2342674.2144257682</v>
      </c>
      <c r="R37" s="1125">
        <f t="shared" si="3"/>
        <v>2162177.0972886765</v>
      </c>
      <c r="S37" s="1123"/>
      <c r="T37" s="1124">
        <v>100000</v>
      </c>
      <c r="U37" s="1126">
        <v>2</v>
      </c>
      <c r="V37" s="1151">
        <f>(L37+M37+N37+O37+P37+S37)/12</f>
        <v>2055497.0972886763</v>
      </c>
    </row>
    <row r="38" spans="1:22" s="779" customFormat="1" ht="20.100000000000001" customHeight="1">
      <c r="A38" s="1118">
        <v>33</v>
      </c>
      <c r="B38" s="798" t="s">
        <v>1316</v>
      </c>
      <c r="C38" s="1092" t="s">
        <v>1353</v>
      </c>
      <c r="D38" s="798" t="s">
        <v>1354</v>
      </c>
      <c r="E38" s="799" t="s">
        <v>1355</v>
      </c>
      <c r="F38" s="800">
        <v>22</v>
      </c>
      <c r="G38" s="1122">
        <f t="shared" si="6"/>
        <v>57057556.122978926</v>
      </c>
      <c r="H38" s="801">
        <v>3246500</v>
      </c>
      <c r="I38" s="801">
        <v>12</v>
      </c>
      <c r="J38" s="801">
        <v>3246500</v>
      </c>
      <c r="K38" s="801"/>
      <c r="L38" s="802">
        <f>((H38*I38)+(J38*K38))</f>
        <v>38958000</v>
      </c>
      <c r="M38" s="802">
        <f>(H38*60%)+(J38*60%)</f>
        <v>3895800</v>
      </c>
      <c r="N38" s="802"/>
      <c r="O38" s="802">
        <f>40000*12</f>
        <v>480000</v>
      </c>
      <c r="P38" s="801">
        <f>((((L38)/12)/209)*1.5)*216</f>
        <v>5032851.6746411482</v>
      </c>
      <c r="Q38" s="1122">
        <f t="shared" si="2"/>
        <v>4593670.1421176838</v>
      </c>
      <c r="R38" s="1125">
        <f t="shared" si="3"/>
        <v>4097234.3062200956</v>
      </c>
      <c r="S38" s="801">
        <f>60000*12</f>
        <v>720000</v>
      </c>
      <c r="T38" s="802">
        <v>100000</v>
      </c>
      <c r="U38" s="803">
        <v>1</v>
      </c>
      <c r="V38" s="1151">
        <f>(L38+M38+N38+O38+P38)/12</f>
        <v>4030554.3062200956</v>
      </c>
    </row>
    <row r="39" spans="1:22" s="779" customFormat="1" ht="20.100000000000001" customHeight="1">
      <c r="A39" s="1118">
        <v>34</v>
      </c>
      <c r="B39" s="1119" t="s">
        <v>1316</v>
      </c>
      <c r="C39" s="1090" t="s">
        <v>1356</v>
      </c>
      <c r="D39" s="1119" t="s">
        <v>1357</v>
      </c>
      <c r="E39" s="1120" t="s">
        <v>1358</v>
      </c>
      <c r="F39" s="1127" t="s">
        <v>1359</v>
      </c>
      <c r="G39" s="1122">
        <f t="shared" si="6"/>
        <v>44744049.025493853</v>
      </c>
      <c r="H39" s="1123">
        <v>2710200</v>
      </c>
      <c r="I39" s="1123">
        <v>6</v>
      </c>
      <c r="J39" s="1123">
        <v>2782800</v>
      </c>
      <c r="K39" s="1123">
        <v>6</v>
      </c>
      <c r="L39" s="1124">
        <f>((H39*I39)+(J39*K39))</f>
        <v>32958000</v>
      </c>
      <c r="M39" s="1124">
        <f>(H39*60%)+(J39*60%)</f>
        <v>3295800</v>
      </c>
      <c r="N39" s="1124"/>
      <c r="O39" s="1124">
        <f>40000*12</f>
        <v>480000</v>
      </c>
      <c r="P39" s="1124">
        <f>((((L39)/12)/209)*1.5)*60</f>
        <v>1182703.3492822966</v>
      </c>
      <c r="Q39" s="1122">
        <f t="shared" si="2"/>
        <v>3601157.063771368</v>
      </c>
      <c r="R39" s="1125">
        <f t="shared" si="3"/>
        <v>3226388.6124401912</v>
      </c>
      <c r="S39" s="1123"/>
      <c r="T39" s="1124">
        <v>100000</v>
      </c>
      <c r="U39" s="1126">
        <v>7</v>
      </c>
      <c r="V39" s="1151">
        <f>(L39+M39+N39+O39+P39)/12</f>
        <v>3159708.6124401912</v>
      </c>
    </row>
    <row r="40" spans="1:22" s="779" customFormat="1" ht="20.100000000000001" customHeight="1">
      <c r="A40" s="1118">
        <v>35</v>
      </c>
      <c r="B40" s="1119" t="s">
        <v>1316</v>
      </c>
      <c r="C40" s="1090" t="s">
        <v>1360</v>
      </c>
      <c r="D40" s="1119" t="s">
        <v>1357</v>
      </c>
      <c r="E40" s="1120" t="s">
        <v>1361</v>
      </c>
      <c r="F40" s="1127" t="s">
        <v>1312</v>
      </c>
      <c r="G40" s="1122">
        <f t="shared" si="6"/>
        <v>35632604.728105031</v>
      </c>
      <c r="H40" s="1123">
        <v>2169300</v>
      </c>
      <c r="I40" s="1123">
        <v>10</v>
      </c>
      <c r="J40" s="1123">
        <v>2217300</v>
      </c>
      <c r="K40" s="1123">
        <v>2</v>
      </c>
      <c r="L40" s="1124">
        <f>((H40*I40)+(J40*K40))</f>
        <v>26127600</v>
      </c>
      <c r="M40" s="1124">
        <f>H40*120%</f>
        <v>2603160</v>
      </c>
      <c r="N40" s="1124"/>
      <c r="O40" s="1124">
        <f>60000*12</f>
        <v>720000</v>
      </c>
      <c r="P40" s="1123">
        <f>((((L40)/12)/209)*1.5)*48</f>
        <v>750074.64114832552</v>
      </c>
      <c r="Q40" s="1122">
        <f t="shared" si="2"/>
        <v>2868353.8668610104</v>
      </c>
      <c r="R40" s="1125">
        <f t="shared" si="3"/>
        <v>2563416.2200956936</v>
      </c>
      <c r="S40" s="1123"/>
      <c r="T40" s="1124">
        <v>100000</v>
      </c>
      <c r="U40" s="1126">
        <v>11</v>
      </c>
      <c r="V40" s="1151">
        <f>(L40+M40+N40+O40+P40+S40)/12</f>
        <v>2516736.2200956936</v>
      </c>
    </row>
    <row r="41" spans="1:22" s="779" customFormat="1" ht="20.100000000000001" customHeight="1">
      <c r="A41" s="1118">
        <v>36</v>
      </c>
      <c r="B41" s="1119" t="s">
        <v>1316</v>
      </c>
      <c r="C41" s="1090" t="s">
        <v>1362</v>
      </c>
      <c r="D41" s="1119" t="s">
        <v>1357</v>
      </c>
      <c r="E41" s="1120" t="s">
        <v>1363</v>
      </c>
      <c r="F41" s="1127" t="s">
        <v>1364</v>
      </c>
      <c r="G41" s="1122">
        <f t="shared" si="6"/>
        <v>28513502.322957598</v>
      </c>
      <c r="H41" s="1123">
        <v>1823100</v>
      </c>
      <c r="I41" s="1123">
        <v>11</v>
      </c>
      <c r="J41" s="1123">
        <v>1866300</v>
      </c>
      <c r="K41" s="1123">
        <v>1</v>
      </c>
      <c r="L41" s="1124">
        <f>((H41*I41)+(J41*K41))</f>
        <v>21920400</v>
      </c>
      <c r="M41" s="1124">
        <f>H41*120%</f>
        <v>2187720</v>
      </c>
      <c r="N41" s="1124"/>
      <c r="O41" s="1124"/>
      <c r="P41" s="1123"/>
      <c r="Q41" s="1122">
        <f t="shared" si="2"/>
        <v>2289692.3229575995</v>
      </c>
      <c r="R41" s="1125">
        <f t="shared" si="3"/>
        <v>2115690</v>
      </c>
      <c r="S41" s="1123"/>
      <c r="T41" s="1124">
        <v>100000</v>
      </c>
      <c r="U41" s="1126">
        <v>12</v>
      </c>
      <c r="V41" s="1151">
        <f>(L41+M41+N41+O41+P41)/12</f>
        <v>2009010</v>
      </c>
    </row>
    <row r="42" spans="1:22" s="779" customFormat="1" ht="20.100000000000001" customHeight="1">
      <c r="A42" s="1118">
        <v>37</v>
      </c>
      <c r="B42" s="1119" t="s">
        <v>1316</v>
      </c>
      <c r="C42" s="1090" t="s">
        <v>1365</v>
      </c>
      <c r="D42" s="1119" t="s">
        <v>1357</v>
      </c>
      <c r="E42" s="1120" t="s">
        <v>1366</v>
      </c>
      <c r="F42" s="1121">
        <v>8</v>
      </c>
      <c r="G42" s="1122">
        <f t="shared" si="6"/>
        <v>33402134.029003199</v>
      </c>
      <c r="H42" s="1123">
        <v>2056200</v>
      </c>
      <c r="I42" s="1123">
        <v>12</v>
      </c>
      <c r="J42" s="1123">
        <v>2056200</v>
      </c>
      <c r="K42" s="1123"/>
      <c r="L42" s="1124">
        <f t="shared" si="4"/>
        <v>24674400</v>
      </c>
      <c r="M42" s="1124">
        <f>(H42*60%)+(J42*60%)</f>
        <v>2467440</v>
      </c>
      <c r="N42" s="1124"/>
      <c r="O42" s="1124">
        <f>100000*12</f>
        <v>1200000</v>
      </c>
      <c r="P42" s="1123">
        <v>0</v>
      </c>
      <c r="Q42" s="1122">
        <f t="shared" si="2"/>
        <v>2691794.0290031997</v>
      </c>
      <c r="R42" s="1125">
        <f t="shared" si="3"/>
        <v>2368500</v>
      </c>
      <c r="S42" s="1123"/>
      <c r="T42" s="1124">
        <v>100000</v>
      </c>
      <c r="U42" s="1126">
        <v>1</v>
      </c>
      <c r="V42" s="1151">
        <f>(L42+M42+N42+O42+P42)/12</f>
        <v>2361820</v>
      </c>
    </row>
    <row r="43" spans="1:22" s="779" customFormat="1" ht="20.100000000000001" customHeight="1">
      <c r="A43" s="1118">
        <v>38</v>
      </c>
      <c r="B43" s="798" t="s">
        <v>1316</v>
      </c>
      <c r="C43" s="1092" t="s">
        <v>1367</v>
      </c>
      <c r="D43" s="798"/>
      <c r="E43" s="1093" t="s">
        <v>1368</v>
      </c>
      <c r="F43" s="1094"/>
      <c r="G43" s="1122">
        <f t="shared" si="6"/>
        <v>19555853.525880001</v>
      </c>
      <c r="H43" s="801">
        <v>1310000</v>
      </c>
      <c r="I43" s="801"/>
      <c r="J43" s="801">
        <v>1310000</v>
      </c>
      <c r="K43" s="801">
        <v>12</v>
      </c>
      <c r="L43" s="802">
        <f t="shared" ref="L43:L60" si="8">(H43*I43)+(J43*K43)</f>
        <v>15720000</v>
      </c>
      <c r="M43" s="802">
        <f>J43*60%</f>
        <v>786000</v>
      </c>
      <c r="N43" s="802"/>
      <c r="O43" s="802"/>
      <c r="P43" s="802"/>
      <c r="Q43" s="1122">
        <f t="shared" si="2"/>
        <v>1567673.5258799999</v>
      </c>
      <c r="R43" s="1125">
        <f t="shared" si="3"/>
        <v>1482180</v>
      </c>
      <c r="S43" s="801"/>
      <c r="T43" s="802">
        <v>100000</v>
      </c>
      <c r="U43" s="803"/>
      <c r="V43" s="1151">
        <f t="shared" ref="V43:V53" si="9">(L43+M43+N43+O43+P43)/12</f>
        <v>1375500</v>
      </c>
    </row>
    <row r="44" spans="1:22" s="779" customFormat="1" ht="20.100000000000001" customHeight="1">
      <c r="A44" s="1118">
        <v>39</v>
      </c>
      <c r="B44" s="1119" t="s">
        <v>1316</v>
      </c>
      <c r="C44" s="1090" t="s">
        <v>1369</v>
      </c>
      <c r="D44" s="1119"/>
      <c r="E44" s="1110" t="s">
        <v>1370</v>
      </c>
      <c r="F44" s="1127"/>
      <c r="G44" s="1122">
        <f t="shared" si="6"/>
        <v>22822126.942439999</v>
      </c>
      <c r="H44" s="1123"/>
      <c r="I44" s="1123"/>
      <c r="J44" s="1123">
        <v>1530000</v>
      </c>
      <c r="K44" s="1123">
        <v>12</v>
      </c>
      <c r="L44" s="1124">
        <f t="shared" si="8"/>
        <v>18360000</v>
      </c>
      <c r="M44" s="1124">
        <f>J44*60%</f>
        <v>918000</v>
      </c>
      <c r="N44" s="1124"/>
      <c r="O44" s="1124"/>
      <c r="P44" s="1124"/>
      <c r="Q44" s="1122">
        <f t="shared" si="2"/>
        <v>1830946.9424399999</v>
      </c>
      <c r="R44" s="1125">
        <f t="shared" si="3"/>
        <v>1713180</v>
      </c>
      <c r="S44" s="1123"/>
      <c r="T44" s="1124"/>
      <c r="U44" s="1126"/>
      <c r="V44" s="1151"/>
    </row>
    <row r="45" spans="1:22" s="779" customFormat="1" ht="20.100000000000001" customHeight="1">
      <c r="A45" s="1118">
        <v>40</v>
      </c>
      <c r="B45" s="1119" t="s">
        <v>1316</v>
      </c>
      <c r="C45" s="1090" t="s">
        <v>1371</v>
      </c>
      <c r="D45" s="1119"/>
      <c r="E45" s="1110" t="s">
        <v>1372</v>
      </c>
      <c r="F45" s="1127"/>
      <c r="G45" s="1122">
        <f t="shared" si="6"/>
        <v>10968806.574031999</v>
      </c>
      <c r="H45" s="1123"/>
      <c r="I45" s="1123"/>
      <c r="J45" s="1123">
        <v>768200</v>
      </c>
      <c r="K45" s="1123">
        <v>12</v>
      </c>
      <c r="L45" s="1124">
        <f t="shared" si="8"/>
        <v>9218400</v>
      </c>
      <c r="M45" s="1124"/>
      <c r="N45" s="1124"/>
      <c r="O45" s="1124"/>
      <c r="P45" s="1124"/>
      <c r="Q45" s="1122">
        <f t="shared" si="2"/>
        <v>875526.57403199992</v>
      </c>
      <c r="R45" s="1125">
        <f t="shared" si="3"/>
        <v>874880</v>
      </c>
      <c r="S45" s="1123"/>
      <c r="T45" s="1124"/>
      <c r="U45" s="1126"/>
      <c r="V45" s="1151"/>
    </row>
    <row r="46" spans="1:22" s="779" customFormat="1" ht="20.100000000000001" customHeight="1">
      <c r="A46" s="1128">
        <v>41</v>
      </c>
      <c r="B46" s="1129" t="s">
        <v>1316</v>
      </c>
      <c r="C46" s="1109" t="s">
        <v>1373</v>
      </c>
      <c r="D46" s="1129"/>
      <c r="E46" s="1108" t="s">
        <v>1372</v>
      </c>
      <c r="F46" s="1138"/>
      <c r="G46" s="1122">
        <f t="shared" si="6"/>
        <v>841160.54783599998</v>
      </c>
      <c r="H46" s="1133"/>
      <c r="I46" s="1133"/>
      <c r="J46" s="1133">
        <v>768200</v>
      </c>
      <c r="K46" s="1133">
        <v>1</v>
      </c>
      <c r="L46" s="1134">
        <f t="shared" si="8"/>
        <v>768200</v>
      </c>
      <c r="M46" s="1134"/>
      <c r="N46" s="1134"/>
      <c r="O46" s="1134"/>
      <c r="P46" s="1134"/>
      <c r="Q46" s="1132">
        <f t="shared" si="2"/>
        <v>72960.547835999983</v>
      </c>
      <c r="R46" s="1125"/>
      <c r="S46" s="1133"/>
      <c r="T46" s="1134"/>
      <c r="U46" s="1136"/>
      <c r="V46" s="1151"/>
    </row>
    <row r="47" spans="1:22" s="779" customFormat="1" ht="20.25" customHeight="1">
      <c r="A47" s="1141"/>
      <c r="B47" s="1147" t="s">
        <v>1374</v>
      </c>
      <c r="C47" s="1147"/>
      <c r="D47" s="1147"/>
      <c r="E47" s="1147"/>
      <c r="F47" s="1147"/>
      <c r="G47" s="1095">
        <f>SUM(G48:G50)</f>
        <v>125647968.04287311</v>
      </c>
      <c r="H47" s="1148">
        <f t="shared" ref="H47:M47" si="10">SUM(H48:H50)</f>
        <v>7278600</v>
      </c>
      <c r="I47" s="1148">
        <f t="shared" si="10"/>
        <v>6</v>
      </c>
      <c r="J47" s="1148">
        <f t="shared" si="10"/>
        <v>7487600</v>
      </c>
      <c r="K47" s="1148">
        <f t="shared" si="10"/>
        <v>30</v>
      </c>
      <c r="L47" s="1148">
        <f t="shared" si="10"/>
        <v>89466600</v>
      </c>
      <c r="M47" s="1148">
        <f t="shared" si="10"/>
        <v>8859720</v>
      </c>
      <c r="N47" s="1148"/>
      <c r="O47" s="1148">
        <f t="shared" ref="O47:T47" si="11">SUM(O48:O50)</f>
        <v>3120000</v>
      </c>
      <c r="P47" s="1148">
        <f t="shared" si="11"/>
        <v>5136838.2775119618</v>
      </c>
      <c r="Q47" s="1148">
        <f t="shared" si="11"/>
        <v>10122839.908901809</v>
      </c>
      <c r="R47" s="1148">
        <f t="shared" si="11"/>
        <v>8941969.8564593289</v>
      </c>
      <c r="S47" s="1148">
        <f t="shared" si="11"/>
        <v>1200000</v>
      </c>
      <c r="T47" s="1148">
        <f t="shared" si="11"/>
        <v>300000</v>
      </c>
      <c r="U47" s="1148"/>
      <c r="V47" s="1151">
        <f t="shared" si="9"/>
        <v>8881929.8564593289</v>
      </c>
    </row>
    <row r="48" spans="1:22" s="779" customFormat="1" ht="20.100000000000001" customHeight="1">
      <c r="A48" s="1139">
        <v>42</v>
      </c>
      <c r="B48" s="1111" t="s">
        <v>726</v>
      </c>
      <c r="C48" s="1112" t="s">
        <v>1375</v>
      </c>
      <c r="D48" s="1111" t="s">
        <v>1295</v>
      </c>
      <c r="E48" s="814" t="s">
        <v>1376</v>
      </c>
      <c r="F48" s="1137" t="s">
        <v>1307</v>
      </c>
      <c r="G48" s="1113">
        <f t="shared" ref="G48:G50" si="12">SUM(L48:R48)</f>
        <v>54559558.75462655</v>
      </c>
      <c r="H48" s="1114">
        <v>3101900</v>
      </c>
      <c r="I48" s="1114">
        <v>2</v>
      </c>
      <c r="J48" s="1114">
        <v>3162500</v>
      </c>
      <c r="K48" s="1114">
        <v>10</v>
      </c>
      <c r="L48" s="1115">
        <f t="shared" si="8"/>
        <v>37828800</v>
      </c>
      <c r="M48" s="1115">
        <f>(H48*60%)+(J48*60%)</f>
        <v>3758640</v>
      </c>
      <c r="N48" s="1115"/>
      <c r="O48" s="1115">
        <f>220000*12</f>
        <v>2640000</v>
      </c>
      <c r="P48" s="1114">
        <f>((((L48)/12)/209)*1.5)*96</f>
        <v>2171988.5167464116</v>
      </c>
      <c r="Q48" s="1113">
        <f t="shared" ref="Q48:Q50" si="13">(SUM(L48:P48))*9.36%+((SUM(L48:P48))*3.23%)*4.26%</f>
        <v>4406831.194817936</v>
      </c>
      <c r="R48" s="1116">
        <f t="shared" ref="R48:R50" si="14">(SUM(L48:N48)+P48)/12+106680</f>
        <v>3753299.0430622008</v>
      </c>
      <c r="S48" s="1114">
        <f>100000*12</f>
        <v>1200000</v>
      </c>
      <c r="T48" s="1115">
        <v>100000</v>
      </c>
      <c r="U48" s="1117">
        <v>3</v>
      </c>
      <c r="V48" s="1151"/>
    </row>
    <row r="49" spans="1:22" s="779" customFormat="1" ht="20.100000000000001" customHeight="1">
      <c r="A49" s="1118">
        <v>43</v>
      </c>
      <c r="B49" s="1119" t="s">
        <v>1377</v>
      </c>
      <c r="C49" s="1119" t="s">
        <v>1378</v>
      </c>
      <c r="D49" s="1119" t="s">
        <v>1330</v>
      </c>
      <c r="E49" s="1121" t="s">
        <v>1327</v>
      </c>
      <c r="F49" s="1127" t="s">
        <v>1343</v>
      </c>
      <c r="G49" s="1122">
        <f t="shared" si="12"/>
        <v>39031578.412804559</v>
      </c>
      <c r="H49" s="1123">
        <v>2266300</v>
      </c>
      <c r="I49" s="1123">
        <v>1</v>
      </c>
      <c r="J49" s="1123">
        <v>2357200</v>
      </c>
      <c r="K49" s="1123">
        <v>11</v>
      </c>
      <c r="L49" s="1124">
        <f t="shared" si="8"/>
        <v>28195500</v>
      </c>
      <c r="M49" s="1124">
        <f>(H49*60%)+(J49*60%)</f>
        <v>2774100</v>
      </c>
      <c r="N49" s="1124"/>
      <c r="O49" s="1124">
        <f>40000*12</f>
        <v>480000</v>
      </c>
      <c r="P49" s="1124">
        <f>((((L49)/12)/209)*1.5)*96</f>
        <v>1618880.3827751195</v>
      </c>
      <c r="Q49" s="1122">
        <f t="shared" si="13"/>
        <v>3140711.331464842</v>
      </c>
      <c r="R49" s="1125">
        <f t="shared" si="14"/>
        <v>2822386.6985645932</v>
      </c>
      <c r="S49" s="1123"/>
      <c r="T49" s="1124">
        <v>100000</v>
      </c>
      <c r="U49" s="1126">
        <v>2</v>
      </c>
      <c r="V49" s="1151">
        <f>(L49+M49+N49+O49+P49)/12</f>
        <v>2755706.6985645932</v>
      </c>
    </row>
    <row r="50" spans="1:22" s="779" customFormat="1" ht="20.100000000000001" customHeight="1">
      <c r="A50" s="1140">
        <v>44</v>
      </c>
      <c r="B50" s="1001" t="s">
        <v>726</v>
      </c>
      <c r="C50" s="824" t="s">
        <v>1379</v>
      </c>
      <c r="D50" s="791" t="s">
        <v>1330</v>
      </c>
      <c r="E50" s="792" t="s">
        <v>1327</v>
      </c>
      <c r="F50" s="793" t="s">
        <v>1328</v>
      </c>
      <c r="G50" s="1002">
        <f t="shared" si="12"/>
        <v>32056830.875441998</v>
      </c>
      <c r="H50" s="794">
        <v>1910400</v>
      </c>
      <c r="I50" s="794">
        <v>3</v>
      </c>
      <c r="J50" s="794">
        <v>1967900</v>
      </c>
      <c r="K50" s="794">
        <v>9</v>
      </c>
      <c r="L50" s="795">
        <f t="shared" si="8"/>
        <v>23442300</v>
      </c>
      <c r="M50" s="795">
        <f>(H50*60%)+(J50*60%)</f>
        <v>2326980</v>
      </c>
      <c r="N50" s="795"/>
      <c r="O50" s="795"/>
      <c r="P50" s="794">
        <f>((((L50)/12)/209)*1.5)*96</f>
        <v>1345969.3779904307</v>
      </c>
      <c r="Q50" s="1132">
        <f t="shared" si="13"/>
        <v>2575297.3826190312</v>
      </c>
      <c r="R50" s="1003">
        <f t="shared" si="14"/>
        <v>2366284.1148325359</v>
      </c>
      <c r="S50" s="794"/>
      <c r="T50" s="795">
        <v>100000</v>
      </c>
      <c r="U50" s="796">
        <v>4</v>
      </c>
      <c r="V50" s="1151">
        <f>(L50+M50+N50+O50+P50+S50)/12</f>
        <v>2259604.1148325359</v>
      </c>
    </row>
    <row r="51" spans="1:22" s="779" customFormat="1" ht="20.100000000000001" customHeight="1">
      <c r="A51" s="1141"/>
      <c r="B51" s="1004" t="s">
        <v>1380</v>
      </c>
      <c r="C51" s="1004"/>
      <c r="D51" s="1004"/>
      <c r="E51" s="1004"/>
      <c r="F51" s="1004"/>
      <c r="G51" s="1096">
        <f>SUM(G52:G53)</f>
        <v>68832573.311160073</v>
      </c>
      <c r="H51" s="1005">
        <f t="shared" ref="H51:U51" si="15">SUM(H52:H53)</f>
        <v>4116800</v>
      </c>
      <c r="I51" s="1005">
        <f t="shared" si="15"/>
        <v>8</v>
      </c>
      <c r="J51" s="1005">
        <f t="shared" si="15"/>
        <v>4264100</v>
      </c>
      <c r="K51" s="1005">
        <f t="shared" si="15"/>
        <v>16</v>
      </c>
      <c r="L51" s="1005">
        <f t="shared" si="15"/>
        <v>50527000</v>
      </c>
      <c r="M51" s="1005">
        <f t="shared" si="15"/>
        <v>5028540</v>
      </c>
      <c r="N51" s="1005">
        <f t="shared" si="15"/>
        <v>0</v>
      </c>
      <c r="O51" s="1005">
        <f t="shared" si="15"/>
        <v>0</v>
      </c>
      <c r="P51" s="1005">
        <f t="shared" si="15"/>
        <v>2901071.7703349278</v>
      </c>
      <c r="Q51" s="1005">
        <f t="shared" si="15"/>
        <v>5504577.2266305685</v>
      </c>
      <c r="R51" s="1005">
        <f t="shared" si="15"/>
        <v>4871384.3141945768</v>
      </c>
      <c r="S51" s="1005">
        <f t="shared" si="15"/>
        <v>0</v>
      </c>
      <c r="T51" s="1005">
        <f t="shared" si="15"/>
        <v>200000</v>
      </c>
      <c r="U51" s="1005">
        <f t="shared" si="15"/>
        <v>17</v>
      </c>
      <c r="V51" s="1151">
        <f t="shared" si="9"/>
        <v>4871384.3141945777</v>
      </c>
    </row>
    <row r="52" spans="1:22" s="779" customFormat="1" ht="20.100000000000001" customHeight="1">
      <c r="A52" s="788">
        <v>45</v>
      </c>
      <c r="B52" s="1111" t="s">
        <v>1381</v>
      </c>
      <c r="C52" s="1111" t="s">
        <v>1382</v>
      </c>
      <c r="D52" s="1111"/>
      <c r="E52" s="1112" t="s">
        <v>1383</v>
      </c>
      <c r="F52" s="1137" t="s">
        <v>1384</v>
      </c>
      <c r="G52" s="1113">
        <f t="shared" ref="G52:G60" si="16">SUM(L52:R52)</f>
        <v>33956107.651930355</v>
      </c>
      <c r="H52" s="1114">
        <v>2028200</v>
      </c>
      <c r="I52" s="1114">
        <v>2</v>
      </c>
      <c r="J52" s="1114">
        <v>2088600</v>
      </c>
      <c r="K52" s="1114">
        <v>10</v>
      </c>
      <c r="L52" s="1115">
        <f t="shared" si="8"/>
        <v>24942400</v>
      </c>
      <c r="M52" s="795">
        <f>(H52*60%)+(J52*60%)</f>
        <v>2470080</v>
      </c>
      <c r="N52" s="1115"/>
      <c r="O52" s="1115"/>
      <c r="P52" s="1115">
        <f>((((L52)/12)/209)*1.5)*96</f>
        <v>1432099.5215311004</v>
      </c>
      <c r="Q52" s="1113">
        <f>(SUM(L52:P52)+S52)*9.25%+((SUM(L52:P52)+S52)*3.23%)*4.26%</f>
        <v>2707813.1702716635</v>
      </c>
      <c r="R52" s="1116">
        <f>(SUM(L52:N52)+P52+S52)/12</f>
        <v>2403714.9601275916</v>
      </c>
      <c r="S52" s="1114"/>
      <c r="T52" s="1115">
        <v>100000</v>
      </c>
      <c r="U52" s="1117">
        <v>10</v>
      </c>
      <c r="V52" s="1151">
        <f t="shared" si="9"/>
        <v>2403714.9601275916</v>
      </c>
    </row>
    <row r="53" spans="1:22" s="779" customFormat="1" ht="20.100000000000001" customHeight="1">
      <c r="A53" s="1128">
        <v>46</v>
      </c>
      <c r="B53" s="1129" t="s">
        <v>1381</v>
      </c>
      <c r="C53" s="1129" t="s">
        <v>1385</v>
      </c>
      <c r="D53" s="1129"/>
      <c r="E53" s="1130" t="s">
        <v>1383</v>
      </c>
      <c r="F53" s="1127" t="s">
        <v>1286</v>
      </c>
      <c r="G53" s="1132">
        <f t="shared" si="16"/>
        <v>34876465.659229718</v>
      </c>
      <c r="H53" s="1133">
        <v>2088600</v>
      </c>
      <c r="I53" s="1133">
        <v>6</v>
      </c>
      <c r="J53" s="1133">
        <v>2175500</v>
      </c>
      <c r="K53" s="1133">
        <v>6</v>
      </c>
      <c r="L53" s="1134">
        <f t="shared" si="8"/>
        <v>25584600</v>
      </c>
      <c r="M53" s="1134">
        <f>(H53*60%)+(J53*60%)</f>
        <v>2558460</v>
      </c>
      <c r="N53" s="1134"/>
      <c r="O53" s="1134">
        <v>0</v>
      </c>
      <c r="P53" s="1134">
        <f>((((L53)/12)/209)*1.5)*96</f>
        <v>1468972.2488038274</v>
      </c>
      <c r="Q53" s="1132">
        <f>(SUM(L53:P53)+S53)*9.25%+((SUM(L53:P53)+S53)*3.12%)*6.24%</f>
        <v>2796764.056358905</v>
      </c>
      <c r="R53" s="1135">
        <f>(SUM(L53:N53)+P53+S53)/12</f>
        <v>2467669.3540669857</v>
      </c>
      <c r="S53" s="1133"/>
      <c r="T53" s="1134">
        <v>100000</v>
      </c>
      <c r="U53" s="1136">
        <v>7</v>
      </c>
      <c r="V53" s="1151">
        <f t="shared" si="9"/>
        <v>2467669.3540669857</v>
      </c>
    </row>
    <row r="54" spans="1:22" ht="19.5" customHeight="1">
      <c r="A54" s="1141"/>
      <c r="B54" s="1144" t="s">
        <v>920</v>
      </c>
      <c r="C54" s="1144"/>
      <c r="D54" s="1144"/>
      <c r="E54" s="1144"/>
      <c r="F54" s="1145"/>
      <c r="G54" s="1146">
        <f>SUM(G55:G56)</f>
        <v>66082222.113426134</v>
      </c>
      <c r="H54" s="1146">
        <f t="shared" ref="H54:S54" si="17">SUM(H55:H56)</f>
        <v>4327050</v>
      </c>
      <c r="I54" s="1146">
        <f t="shared" si="17"/>
        <v>17</v>
      </c>
      <c r="J54" s="1146">
        <f t="shared" si="17"/>
        <v>4371850</v>
      </c>
      <c r="K54" s="1146">
        <f t="shared" si="17"/>
        <v>7</v>
      </c>
      <c r="L54" s="1146">
        <f t="shared" si="17"/>
        <v>52238200</v>
      </c>
      <c r="M54" s="1146">
        <f t="shared" si="17"/>
        <v>3125160</v>
      </c>
      <c r="N54" s="1146">
        <f t="shared" si="17"/>
        <v>0</v>
      </c>
      <c r="O54" s="1146">
        <f t="shared" si="17"/>
        <v>0</v>
      </c>
      <c r="P54" s="1146">
        <f t="shared" si="17"/>
        <v>0</v>
      </c>
      <c r="Q54" s="1146">
        <f t="shared" si="17"/>
        <v>6105248.7800928</v>
      </c>
      <c r="R54" s="1146">
        <f t="shared" si="17"/>
        <v>4613613.333333334</v>
      </c>
      <c r="S54" s="1146">
        <f t="shared" si="17"/>
        <v>0</v>
      </c>
      <c r="T54" s="1146">
        <v>100000</v>
      </c>
      <c r="U54" s="1146"/>
      <c r="V54" s="1151">
        <v>4411885</v>
      </c>
    </row>
    <row r="55" spans="1:22" ht="19.5" customHeight="1">
      <c r="A55" s="1139">
        <v>47</v>
      </c>
      <c r="B55" s="1111" t="s">
        <v>921</v>
      </c>
      <c r="C55" s="1111" t="s">
        <v>922</v>
      </c>
      <c r="D55" s="1111" t="s">
        <v>923</v>
      </c>
      <c r="E55" s="1112" t="s">
        <v>924</v>
      </c>
      <c r="F55" s="1137" t="s">
        <v>925</v>
      </c>
      <c r="G55" s="1113">
        <f t="shared" si="16"/>
        <v>41085894.595462136</v>
      </c>
      <c r="H55" s="1114">
        <v>2581900</v>
      </c>
      <c r="I55" s="1114">
        <v>5</v>
      </c>
      <c r="J55" s="1114">
        <v>2626700</v>
      </c>
      <c r="K55" s="1114">
        <v>7</v>
      </c>
      <c r="L55" s="1115">
        <f t="shared" si="8"/>
        <v>31296400</v>
      </c>
      <c r="M55" s="1115">
        <f>(H55*60%)+(J55*60%)</f>
        <v>3125160</v>
      </c>
      <c r="N55" s="1115">
        <v>0</v>
      </c>
      <c r="O55" s="1115"/>
      <c r="P55" s="1115"/>
      <c r="Q55" s="1113">
        <f>(SUM(L55:P55)+S55)*10.89%+((SUM(L55:P55)+S55)*3.23%)*4.26%</f>
        <v>3795871.2621288006</v>
      </c>
      <c r="R55" s="1116">
        <f>(SUM(L55:N55)+P55+S55)/12</f>
        <v>2868463.3333333335</v>
      </c>
      <c r="S55" s="1114"/>
      <c r="T55" s="1115">
        <v>100000</v>
      </c>
      <c r="U55" s="1117">
        <v>6</v>
      </c>
      <c r="V55" s="1151">
        <v>2838115</v>
      </c>
    </row>
    <row r="56" spans="1:22" ht="19.5" customHeight="1">
      <c r="A56" s="1140">
        <v>48</v>
      </c>
      <c r="B56" s="1129" t="s">
        <v>921</v>
      </c>
      <c r="C56" s="1129" t="s">
        <v>926</v>
      </c>
      <c r="D56" s="1129"/>
      <c r="E56" s="1130" t="s">
        <v>927</v>
      </c>
      <c r="F56" s="1143"/>
      <c r="G56" s="1132">
        <f t="shared" si="16"/>
        <v>24996327.517963998</v>
      </c>
      <c r="H56" s="1133">
        <v>1745150</v>
      </c>
      <c r="I56" s="1133">
        <v>12</v>
      </c>
      <c r="J56" s="1133">
        <v>1745150</v>
      </c>
      <c r="K56" s="1133"/>
      <c r="L56" s="1134">
        <f t="shared" si="8"/>
        <v>20941800</v>
      </c>
      <c r="M56" s="1134"/>
      <c r="N56" s="1134"/>
      <c r="O56" s="1134"/>
      <c r="P56" s="1134"/>
      <c r="Q56" s="1132">
        <f>(SUM(L56:P56)+S56)*10.89%+((SUM(L56:P56)+S56)*3.23%)*4.26%</f>
        <v>2309377.5179639999</v>
      </c>
      <c r="R56" s="1135">
        <f>(SUM(L56:N56)+P56+S56)/12</f>
        <v>1745150</v>
      </c>
      <c r="S56" s="1133"/>
      <c r="T56" s="1134"/>
      <c r="U56" s="1136"/>
      <c r="V56" s="1151">
        <v>1573770</v>
      </c>
    </row>
    <row r="57" spans="1:22" ht="19.5" customHeight="1">
      <c r="A57" s="1141"/>
      <c r="B57" s="1147" t="s">
        <v>928</v>
      </c>
      <c r="C57" s="1147"/>
      <c r="D57" s="1147"/>
      <c r="E57" s="1147"/>
      <c r="F57" s="1142"/>
      <c r="G57" s="1148">
        <f>SUM(G58:G60)</f>
        <v>48463919.644373327</v>
      </c>
      <c r="H57" s="1148">
        <f t="shared" ref="H57:R57" si="18">SUM(H58:H60)</f>
        <v>3512000</v>
      </c>
      <c r="I57" s="1148">
        <f t="shared" si="18"/>
        <v>36</v>
      </c>
      <c r="J57" s="1148">
        <f t="shared" si="18"/>
        <v>0</v>
      </c>
      <c r="K57" s="1148">
        <f t="shared" si="18"/>
        <v>0</v>
      </c>
      <c r="L57" s="1148">
        <f t="shared" si="18"/>
        <v>42144000</v>
      </c>
      <c r="M57" s="1148">
        <f t="shared" si="18"/>
        <v>1200000</v>
      </c>
      <c r="N57" s="1148">
        <f t="shared" si="18"/>
        <v>0</v>
      </c>
      <c r="O57" s="1148">
        <f t="shared" si="18"/>
        <v>0</v>
      </c>
      <c r="P57" s="1148">
        <f t="shared" si="18"/>
        <v>0</v>
      </c>
      <c r="Q57" s="1148">
        <f t="shared" si="18"/>
        <v>2882586.3110400001</v>
      </c>
      <c r="R57" s="1148">
        <f t="shared" si="18"/>
        <v>2237333.3333333335</v>
      </c>
      <c r="S57" s="1148">
        <v>0</v>
      </c>
      <c r="T57" s="1148"/>
      <c r="U57" s="1149"/>
      <c r="V57" s="1151">
        <v>4331000</v>
      </c>
    </row>
    <row r="58" spans="1:22" ht="19.5" customHeight="1">
      <c r="A58" s="1139">
        <v>49</v>
      </c>
      <c r="B58" s="1111" t="s">
        <v>928</v>
      </c>
      <c r="C58" s="1111" t="s">
        <v>929</v>
      </c>
      <c r="D58" s="1111"/>
      <c r="E58" s="1112" t="s">
        <v>930</v>
      </c>
      <c r="F58" s="1150"/>
      <c r="G58" s="1113">
        <f t="shared" si="16"/>
        <v>31672835.644373331</v>
      </c>
      <c r="H58" s="1114">
        <v>2204000</v>
      </c>
      <c r="I58" s="1114">
        <v>12</v>
      </c>
      <c r="J58" s="1114"/>
      <c r="K58" s="1114"/>
      <c r="L58" s="1115">
        <f t="shared" si="8"/>
        <v>26448000</v>
      </c>
      <c r="M58" s="1115">
        <v>400000</v>
      </c>
      <c r="N58" s="1115"/>
      <c r="O58" s="1115"/>
      <c r="P58" s="1115"/>
      <c r="Q58" s="1113">
        <f>(SUM(L58:P58)+S58)*9.5%+((SUM(L58:P58)+S58)*3.23%)*4.26%</f>
        <v>2587502.3110400001</v>
      </c>
      <c r="R58" s="1116">
        <f>(SUM(L58:N58)+P58+S58)/12</f>
        <v>2237333.3333333335</v>
      </c>
      <c r="S58" s="1114"/>
      <c r="T58" s="1115"/>
      <c r="U58" s="1117"/>
      <c r="V58" s="1151">
        <v>2655333.3333333335</v>
      </c>
    </row>
    <row r="59" spans="1:22" ht="19.5" customHeight="1">
      <c r="A59" s="1118">
        <v>50</v>
      </c>
      <c r="B59" s="1119" t="s">
        <v>928</v>
      </c>
      <c r="C59" s="1119" t="s">
        <v>931</v>
      </c>
      <c r="D59" s="1119"/>
      <c r="E59" s="1120" t="s">
        <v>932</v>
      </c>
      <c r="F59" s="1121"/>
      <c r="G59" s="1122">
        <f t="shared" si="16"/>
        <v>12478892</v>
      </c>
      <c r="H59" s="1123">
        <v>988000</v>
      </c>
      <c r="I59" s="1123">
        <v>12</v>
      </c>
      <c r="J59" s="1123"/>
      <c r="K59" s="1123"/>
      <c r="L59" s="1124">
        <f t="shared" si="8"/>
        <v>11856000</v>
      </c>
      <c r="M59" s="1124">
        <v>400000</v>
      </c>
      <c r="N59" s="1124"/>
      <c r="O59" s="1124"/>
      <c r="P59" s="1124"/>
      <c r="Q59" s="1122">
        <v>222892</v>
      </c>
      <c r="R59" s="1125">
        <v>0</v>
      </c>
      <c r="S59" s="1123"/>
      <c r="T59" s="1124"/>
      <c r="U59" s="1126"/>
      <c r="V59" s="1151">
        <v>933333.33333333337</v>
      </c>
    </row>
    <row r="60" spans="1:22" ht="19.5" customHeight="1">
      <c r="A60" s="1128">
        <v>51</v>
      </c>
      <c r="B60" s="1129" t="s">
        <v>928</v>
      </c>
      <c r="C60" s="1129" t="s">
        <v>1386</v>
      </c>
      <c r="D60" s="1129"/>
      <c r="E60" s="1130" t="s">
        <v>932</v>
      </c>
      <c r="F60" s="1131"/>
      <c r="G60" s="1132">
        <f t="shared" si="16"/>
        <v>4312192</v>
      </c>
      <c r="H60" s="1133">
        <v>320000</v>
      </c>
      <c r="I60" s="1133">
        <v>12</v>
      </c>
      <c r="J60" s="1133">
        <v>0</v>
      </c>
      <c r="K60" s="1133"/>
      <c r="L60" s="1134">
        <f t="shared" si="8"/>
        <v>3840000</v>
      </c>
      <c r="M60" s="1134">
        <v>400000</v>
      </c>
      <c r="N60" s="1134"/>
      <c r="O60" s="1134"/>
      <c r="P60" s="1134"/>
      <c r="Q60" s="1132">
        <v>72192</v>
      </c>
      <c r="R60" s="1135">
        <v>0</v>
      </c>
      <c r="S60" s="1133"/>
      <c r="T60" s="1134"/>
      <c r="U60" s="1136"/>
      <c r="V60" s="1151">
        <v>742333.33333333337</v>
      </c>
    </row>
  </sheetData>
  <mergeCells count="1">
    <mergeCell ref="A1:T1"/>
  </mergeCells>
  <phoneticPr fontId="21" type="noConversion"/>
  <pageMargins left="0" right="0" top="0.74803149606299213" bottom="0.94488188976377963" header="0.31496062992125984" footer="0.31496062992125984"/>
  <pageSetup paperSize="9" scale="76" fitToHeight="5" orientation="landscape" r:id="rId1"/>
  <headerFooter alignWithMargins="0"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16"/>
  <sheetViews>
    <sheetView topLeftCell="A10" workbookViewId="0">
      <selection activeCell="A15" sqref="A15:P15"/>
    </sheetView>
  </sheetViews>
  <sheetFormatPr defaultRowHeight="13.5"/>
  <cols>
    <col min="1" max="1" width="18.33203125" style="957" customWidth="1"/>
    <col min="2" max="3" width="18.77734375" style="957" hidden="1" customWidth="1"/>
    <col min="4" max="5" width="17.77734375" style="957" hidden="1" customWidth="1"/>
    <col min="6" max="7" width="17.77734375" style="957" customWidth="1"/>
    <col min="8" max="8" width="18.109375" style="957" customWidth="1"/>
    <col min="9" max="9" width="18.33203125" style="957" customWidth="1"/>
    <col min="10" max="11" width="18.77734375" style="957" hidden="1" customWidth="1"/>
    <col min="12" max="13" width="17.77734375" style="957" hidden="1" customWidth="1"/>
    <col min="14" max="15" width="17.77734375" style="957" customWidth="1"/>
    <col min="16" max="16" width="17.44140625" style="957" customWidth="1"/>
    <col min="17" max="16384" width="8.88671875" style="957"/>
  </cols>
  <sheetData>
    <row r="1" spans="1:22" ht="43.5" customHeight="1">
      <c r="A1" s="2614" t="s">
        <v>1496</v>
      </c>
      <c r="B1" s="2614"/>
      <c r="C1" s="2614"/>
      <c r="D1" s="2614"/>
      <c r="E1" s="2614"/>
      <c r="F1" s="2614"/>
      <c r="G1" s="2614"/>
      <c r="H1" s="2614"/>
      <c r="I1" s="2614"/>
      <c r="J1" s="2614"/>
      <c r="K1" s="2614"/>
      <c r="L1" s="2614"/>
      <c r="M1" s="2614"/>
      <c r="N1" s="2614"/>
      <c r="O1" s="2614"/>
      <c r="P1" s="2614"/>
    </row>
    <row r="2" spans="1:22" ht="14.25">
      <c r="A2" s="2615" t="s">
        <v>1126</v>
      </c>
      <c r="B2" s="2615"/>
      <c r="C2" s="2615"/>
      <c r="D2" s="2615"/>
      <c r="E2" s="2615"/>
      <c r="F2" s="2615"/>
      <c r="G2" s="2615"/>
      <c r="H2" s="2615"/>
      <c r="I2" s="2615"/>
      <c r="J2" s="2615"/>
      <c r="K2" s="2615"/>
      <c r="L2" s="2615"/>
      <c r="M2" s="2615"/>
      <c r="N2" s="2615"/>
      <c r="O2" s="2615"/>
      <c r="P2" s="2615"/>
    </row>
    <row r="3" spans="1:22" ht="14.25" thickBot="1">
      <c r="A3" s="958"/>
      <c r="B3" s="958"/>
      <c r="C3" s="958"/>
      <c r="D3" s="958"/>
      <c r="E3" s="958"/>
      <c r="F3" s="958"/>
      <c r="G3" s="958"/>
      <c r="H3" s="958"/>
      <c r="I3" s="958"/>
      <c r="J3" s="958"/>
      <c r="K3" s="958"/>
      <c r="L3" s="958"/>
      <c r="M3" s="958"/>
      <c r="N3" s="958"/>
      <c r="O3" s="958"/>
      <c r="P3" s="959" t="s">
        <v>595</v>
      </c>
    </row>
    <row r="4" spans="1:22" ht="39.950000000000003" customHeight="1">
      <c r="A4" s="2616" t="s">
        <v>1151</v>
      </c>
      <c r="B4" s="2616"/>
      <c r="C4" s="2616"/>
      <c r="D4" s="2616"/>
      <c r="E4" s="2616"/>
      <c r="F4" s="2616"/>
      <c r="G4" s="2616"/>
      <c r="H4" s="2617"/>
      <c r="I4" s="2618" t="s">
        <v>1152</v>
      </c>
      <c r="J4" s="2619"/>
      <c r="K4" s="2619"/>
      <c r="L4" s="2619"/>
      <c r="M4" s="2619"/>
      <c r="N4" s="2619"/>
      <c r="O4" s="2619"/>
      <c r="P4" s="2620"/>
    </row>
    <row r="5" spans="1:22" ht="39.950000000000003" customHeight="1" thickBot="1">
      <c r="A5" s="960" t="s">
        <v>1153</v>
      </c>
      <c r="B5" s="960" t="s">
        <v>1154</v>
      </c>
      <c r="C5" s="961" t="s">
        <v>1155</v>
      </c>
      <c r="D5" s="962" t="s">
        <v>1156</v>
      </c>
      <c r="E5" s="962" t="s">
        <v>1157</v>
      </c>
      <c r="F5" s="962" t="s">
        <v>1158</v>
      </c>
      <c r="G5" s="962" t="s">
        <v>1497</v>
      </c>
      <c r="H5" s="963" t="s">
        <v>1159</v>
      </c>
      <c r="I5" s="964" t="s">
        <v>1160</v>
      </c>
      <c r="J5" s="960" t="s">
        <v>1161</v>
      </c>
      <c r="K5" s="961" t="s">
        <v>1162</v>
      </c>
      <c r="L5" s="962" t="s">
        <v>1163</v>
      </c>
      <c r="M5" s="962" t="s">
        <v>1164</v>
      </c>
      <c r="N5" s="962" t="s">
        <v>1165</v>
      </c>
      <c r="O5" s="962" t="s">
        <v>1497</v>
      </c>
      <c r="P5" s="965" t="s">
        <v>1159</v>
      </c>
    </row>
    <row r="6" spans="1:22" ht="39.950000000000003" customHeight="1" thickTop="1" thickBot="1">
      <c r="A6" s="966" t="s">
        <v>1166</v>
      </c>
      <c r="B6" s="967">
        <f t="shared" ref="B6:G6" si="0">SUM(B7:B14)</f>
        <v>3024681600</v>
      </c>
      <c r="C6" s="967">
        <f t="shared" si="0"/>
        <v>2945355000</v>
      </c>
      <c r="D6" s="967">
        <f t="shared" si="0"/>
        <v>3004996055</v>
      </c>
      <c r="E6" s="967">
        <f t="shared" si="0"/>
        <v>3042927463</v>
      </c>
      <c r="F6" s="967">
        <f t="shared" si="0"/>
        <v>2995218956</v>
      </c>
      <c r="G6" s="967">
        <f t="shared" si="0"/>
        <v>3040218956</v>
      </c>
      <c r="H6" s="968">
        <f>G6-F6</f>
        <v>45000000</v>
      </c>
      <c r="I6" s="969" t="s">
        <v>1166</v>
      </c>
      <c r="J6" s="967">
        <f t="shared" ref="J6:O6" si="1">SUM(J7:J14)</f>
        <v>3024681600</v>
      </c>
      <c r="K6" s="967">
        <f t="shared" si="1"/>
        <v>2945355000</v>
      </c>
      <c r="L6" s="967">
        <f t="shared" si="1"/>
        <v>3004996055</v>
      </c>
      <c r="M6" s="967">
        <f t="shared" si="1"/>
        <v>3042927463</v>
      </c>
      <c r="N6" s="967">
        <f t="shared" si="1"/>
        <v>2995218956</v>
      </c>
      <c r="O6" s="967">
        <f t="shared" si="1"/>
        <v>3040218956</v>
      </c>
      <c r="P6" s="970">
        <f>O6-N6</f>
        <v>45000000</v>
      </c>
    </row>
    <row r="7" spans="1:22" ht="39.950000000000003" customHeight="1" thickTop="1">
      <c r="A7" s="971" t="s">
        <v>1167</v>
      </c>
      <c r="B7" s="972">
        <v>353159200</v>
      </c>
      <c r="C7" s="973">
        <v>303606000</v>
      </c>
      <c r="D7" s="972">
        <v>299635500</v>
      </c>
      <c r="E7" s="972">
        <v>295622720</v>
      </c>
      <c r="F7" s="972">
        <v>289352120</v>
      </c>
      <c r="G7" s="972">
        <v>289352120</v>
      </c>
      <c r="H7" s="974">
        <f t="shared" ref="H7:H14" si="2">G7-F7</f>
        <v>0</v>
      </c>
      <c r="I7" s="975" t="s">
        <v>1168</v>
      </c>
      <c r="J7" s="972">
        <v>1939259222</v>
      </c>
      <c r="K7" s="973">
        <v>1886829000</v>
      </c>
      <c r="L7" s="972">
        <v>1887641756</v>
      </c>
      <c r="M7" s="972">
        <v>1888441756</v>
      </c>
      <c r="N7" s="972">
        <v>1834257795</v>
      </c>
      <c r="O7" s="972">
        <v>1834257795</v>
      </c>
      <c r="P7" s="972">
        <f t="shared" ref="P7:P10" si="3">O7-N7</f>
        <v>0</v>
      </c>
    </row>
    <row r="8" spans="1:22" ht="39.950000000000003" customHeight="1">
      <c r="A8" s="976" t="s">
        <v>1169</v>
      </c>
      <c r="B8" s="977">
        <v>1725596000</v>
      </c>
      <c r="C8" s="978">
        <v>1837557000</v>
      </c>
      <c r="D8" s="977">
        <v>1840032000</v>
      </c>
      <c r="E8" s="977">
        <v>1840032000</v>
      </c>
      <c r="F8" s="977">
        <v>1788594000</v>
      </c>
      <c r="G8" s="977">
        <v>1788594000</v>
      </c>
      <c r="H8" s="979">
        <f t="shared" si="2"/>
        <v>0</v>
      </c>
      <c r="I8" s="980" t="s">
        <v>1170</v>
      </c>
      <c r="J8" s="977">
        <v>3800000</v>
      </c>
      <c r="K8" s="978">
        <v>3800000</v>
      </c>
      <c r="L8" s="977">
        <v>23600000</v>
      </c>
      <c r="M8" s="977">
        <v>23600000</v>
      </c>
      <c r="N8" s="977">
        <v>23600000</v>
      </c>
      <c r="O8" s="977">
        <v>23600000</v>
      </c>
      <c r="P8" s="977">
        <f t="shared" si="3"/>
        <v>0</v>
      </c>
    </row>
    <row r="9" spans="1:22" ht="39.950000000000003" customHeight="1">
      <c r="A9" s="976" t="s">
        <v>1171</v>
      </c>
      <c r="B9" s="977">
        <v>149809000</v>
      </c>
      <c r="C9" s="978">
        <v>147414000</v>
      </c>
      <c r="D9" s="977">
        <v>165554730</v>
      </c>
      <c r="E9" s="977">
        <v>184877520</v>
      </c>
      <c r="F9" s="977">
        <v>184877520</v>
      </c>
      <c r="G9" s="977">
        <v>184877520</v>
      </c>
      <c r="H9" s="979">
        <f t="shared" si="2"/>
        <v>0</v>
      </c>
      <c r="I9" s="980" t="s">
        <v>1172</v>
      </c>
      <c r="J9" s="977">
        <v>323930000</v>
      </c>
      <c r="K9" s="978">
        <v>298677000</v>
      </c>
      <c r="L9" s="977">
        <v>308664987</v>
      </c>
      <c r="M9" s="977">
        <v>309664987</v>
      </c>
      <c r="N9" s="977">
        <v>314764941</v>
      </c>
      <c r="O9" s="977">
        <v>359764941</v>
      </c>
      <c r="P9" s="977">
        <f t="shared" si="3"/>
        <v>45000000</v>
      </c>
    </row>
    <row r="10" spans="1:22" ht="39.950000000000003" customHeight="1">
      <c r="A10" s="976" t="s">
        <v>1173</v>
      </c>
      <c r="B10" s="977">
        <v>168183000</v>
      </c>
      <c r="C10" s="978">
        <v>147190000</v>
      </c>
      <c r="D10" s="977">
        <v>144583000</v>
      </c>
      <c r="E10" s="977">
        <v>167204398</v>
      </c>
      <c r="F10" s="977">
        <v>177204491</v>
      </c>
      <c r="G10" s="977">
        <v>177204491</v>
      </c>
      <c r="H10" s="979">
        <f t="shared" si="2"/>
        <v>0</v>
      </c>
      <c r="I10" s="980" t="s">
        <v>1174</v>
      </c>
      <c r="J10" s="977">
        <v>205923000</v>
      </c>
      <c r="K10" s="978">
        <v>262800000</v>
      </c>
      <c r="L10" s="977">
        <v>275678000</v>
      </c>
      <c r="M10" s="977">
        <v>274666000</v>
      </c>
      <c r="N10" s="977">
        <v>274666000</v>
      </c>
      <c r="O10" s="977">
        <v>274666000</v>
      </c>
      <c r="P10" s="977">
        <f t="shared" si="3"/>
        <v>0</v>
      </c>
      <c r="V10" s="957" t="s">
        <v>596</v>
      </c>
    </row>
    <row r="11" spans="1:22" ht="39.950000000000003" customHeight="1">
      <c r="A11" s="976" t="s">
        <v>1492</v>
      </c>
      <c r="B11" s="977"/>
      <c r="C11" s="978"/>
      <c r="D11" s="977"/>
      <c r="E11" s="977">
        <v>0</v>
      </c>
      <c r="F11" s="977">
        <v>0</v>
      </c>
      <c r="G11" s="977">
        <v>45000000</v>
      </c>
      <c r="H11" s="979">
        <f t="shared" si="2"/>
        <v>45000000</v>
      </c>
      <c r="I11" s="980" t="s">
        <v>1176</v>
      </c>
      <c r="J11" s="977">
        <v>488346000</v>
      </c>
      <c r="K11" s="978">
        <v>470217000</v>
      </c>
      <c r="L11" s="977">
        <v>486820838</v>
      </c>
      <c r="M11" s="977">
        <v>523963768</v>
      </c>
      <c r="N11" s="977">
        <v>525339268</v>
      </c>
      <c r="O11" s="977">
        <v>525339268</v>
      </c>
      <c r="P11" s="977">
        <f t="shared" ref="P11:P13" si="4">O11-N11</f>
        <v>0</v>
      </c>
    </row>
    <row r="12" spans="1:22" ht="39.950000000000003" customHeight="1">
      <c r="A12" s="976" t="s">
        <v>1175</v>
      </c>
      <c r="B12" s="977">
        <v>71810000</v>
      </c>
      <c r="C12" s="978">
        <v>35905000</v>
      </c>
      <c r="D12" s="977">
        <v>35905000</v>
      </c>
      <c r="E12" s="977">
        <v>35905000</v>
      </c>
      <c r="F12" s="977">
        <v>35905000</v>
      </c>
      <c r="G12" s="977">
        <v>35905000</v>
      </c>
      <c r="H12" s="979">
        <f t="shared" si="2"/>
        <v>0</v>
      </c>
      <c r="I12" s="980" t="s">
        <v>1178</v>
      </c>
      <c r="J12" s="977">
        <v>59853378</v>
      </c>
      <c r="K12" s="978">
        <v>22000000</v>
      </c>
      <c r="L12" s="977">
        <v>20641148</v>
      </c>
      <c r="M12" s="977">
        <v>20641148</v>
      </c>
      <c r="N12" s="977">
        <v>20641148</v>
      </c>
      <c r="O12" s="977">
        <v>20641148</v>
      </c>
      <c r="P12" s="977">
        <f t="shared" si="4"/>
        <v>0</v>
      </c>
    </row>
    <row r="13" spans="1:22" ht="39.950000000000003" customHeight="1">
      <c r="A13" s="976" t="s">
        <v>1177</v>
      </c>
      <c r="B13" s="977">
        <v>445035282</v>
      </c>
      <c r="C13" s="978">
        <v>364449000</v>
      </c>
      <c r="D13" s="977">
        <v>410051825</v>
      </c>
      <c r="E13" s="977">
        <v>410051825</v>
      </c>
      <c r="F13" s="977">
        <v>410051825</v>
      </c>
      <c r="G13" s="977">
        <v>410051825</v>
      </c>
      <c r="H13" s="979">
        <f t="shared" si="2"/>
        <v>0</v>
      </c>
      <c r="I13" s="980" t="s">
        <v>1180</v>
      </c>
      <c r="J13" s="977">
        <v>3570000</v>
      </c>
      <c r="K13" s="978">
        <v>1032000</v>
      </c>
      <c r="L13" s="977">
        <v>1949326</v>
      </c>
      <c r="M13" s="977">
        <v>1949804</v>
      </c>
      <c r="N13" s="977">
        <v>1949804</v>
      </c>
      <c r="O13" s="977">
        <v>1949804</v>
      </c>
      <c r="P13" s="977">
        <f t="shared" si="4"/>
        <v>0</v>
      </c>
    </row>
    <row r="14" spans="1:22" ht="39.950000000000003" customHeight="1" thickBot="1">
      <c r="A14" s="981" t="s">
        <v>1179</v>
      </c>
      <c r="B14" s="982">
        <v>111089118</v>
      </c>
      <c r="C14" s="983">
        <v>109234000</v>
      </c>
      <c r="D14" s="982">
        <v>109234000</v>
      </c>
      <c r="E14" s="982">
        <v>109234000</v>
      </c>
      <c r="F14" s="982">
        <v>109234000</v>
      </c>
      <c r="G14" s="982">
        <v>109234000</v>
      </c>
      <c r="H14" s="984">
        <f t="shared" si="2"/>
        <v>0</v>
      </c>
      <c r="I14" s="985"/>
      <c r="J14" s="982"/>
      <c r="K14" s="983"/>
      <c r="L14" s="982"/>
      <c r="M14" s="982"/>
      <c r="N14" s="982"/>
      <c r="O14" s="982"/>
      <c r="P14" s="982"/>
    </row>
    <row r="15" spans="1:22" ht="30.75" customHeight="1">
      <c r="A15" s="2846" t="s">
        <v>1505</v>
      </c>
      <c r="B15" s="2846"/>
      <c r="C15" s="2846"/>
      <c r="D15" s="2846"/>
      <c r="E15" s="2846"/>
      <c r="F15" s="2846"/>
      <c r="G15" s="2846"/>
      <c r="H15" s="2846"/>
      <c r="I15" s="2846"/>
      <c r="J15" s="2846"/>
      <c r="K15" s="2846"/>
      <c r="L15" s="2846"/>
      <c r="M15" s="2846"/>
      <c r="N15" s="2846"/>
      <c r="O15" s="2846"/>
      <c r="P15" s="2846"/>
      <c r="Q15" s="986"/>
    </row>
    <row r="16" spans="1:22" ht="31.5">
      <c r="A16" s="2613" t="s">
        <v>597</v>
      </c>
      <c r="B16" s="2613"/>
      <c r="C16" s="2613"/>
      <c r="D16" s="2613"/>
      <c r="E16" s="2613"/>
      <c r="F16" s="2613"/>
      <c r="G16" s="2613"/>
      <c r="H16" s="2613"/>
      <c r="I16" s="2613"/>
      <c r="J16" s="2613"/>
      <c r="K16" s="2613"/>
      <c r="L16" s="2613"/>
      <c r="M16" s="2613"/>
      <c r="N16" s="2613"/>
      <c r="O16" s="2613"/>
      <c r="P16" s="2613"/>
    </row>
  </sheetData>
  <mergeCells count="6">
    <mergeCell ref="A16:P16"/>
    <mergeCell ref="A1:P1"/>
    <mergeCell ref="A2:P2"/>
    <mergeCell ref="A4:H4"/>
    <mergeCell ref="I4:P4"/>
    <mergeCell ref="A15:P15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80" orientation="landscape" errors="dash" r:id="rId1"/>
  <headerFooter alignWithMargins="0">
    <oddFooter>&amp;P&amp;R&amp;A페이지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N30" sqref="N30"/>
    </sheetView>
  </sheetViews>
  <sheetFormatPr defaultRowHeight="13.5"/>
  <cols>
    <col min="2" max="5" width="9" style="1185" bestFit="1" customWidth="1"/>
    <col min="6" max="6" width="9.88671875" style="1185" bestFit="1" customWidth="1"/>
    <col min="7" max="7" width="9" style="1185" bestFit="1" customWidth="1"/>
    <col min="8" max="8" width="12.6640625" style="1185" bestFit="1" customWidth="1"/>
  </cols>
  <sheetData>
    <row r="1" spans="1:8">
      <c r="A1" t="s">
        <v>1034</v>
      </c>
      <c r="B1" s="1185" t="s">
        <v>1036</v>
      </c>
      <c r="C1" s="1185" t="s">
        <v>1037</v>
      </c>
      <c r="D1" s="1185" t="s">
        <v>1035</v>
      </c>
      <c r="E1" s="1185" t="s">
        <v>1038</v>
      </c>
      <c r="F1" s="1185" t="s">
        <v>1039</v>
      </c>
      <c r="G1" s="1185" t="s">
        <v>1061</v>
      </c>
      <c r="H1" s="1185" t="s">
        <v>1062</v>
      </c>
    </row>
    <row r="2" spans="1:8">
      <c r="A2" t="s">
        <v>1040</v>
      </c>
      <c r="C2" s="1185">
        <v>40000</v>
      </c>
      <c r="D2" s="1185">
        <v>20000</v>
      </c>
      <c r="E2" s="1185">
        <v>60000</v>
      </c>
      <c r="G2" s="1185">
        <v>12</v>
      </c>
      <c r="H2" s="1185">
        <f>SUM(B2:F2)*G2</f>
        <v>1440000</v>
      </c>
    </row>
    <row r="3" spans="1:8">
      <c r="A3" t="s">
        <v>1041</v>
      </c>
      <c r="C3" s="1185">
        <v>40000</v>
      </c>
      <c r="D3" s="1185">
        <v>20000</v>
      </c>
      <c r="G3" s="1185">
        <v>12</v>
      </c>
      <c r="H3" s="1185">
        <f t="shared" ref="H3:H23" si="0">SUM(B3:F3)*G3</f>
        <v>720000</v>
      </c>
    </row>
    <row r="4" spans="1:8">
      <c r="A4" t="s">
        <v>1042</v>
      </c>
      <c r="C4" s="1185">
        <v>40000</v>
      </c>
      <c r="D4" s="1185">
        <v>20000</v>
      </c>
      <c r="E4" s="1185">
        <v>60000</v>
      </c>
      <c r="G4" s="1185">
        <v>8</v>
      </c>
      <c r="H4" s="1185">
        <f t="shared" si="0"/>
        <v>960000</v>
      </c>
    </row>
    <row r="5" spans="1:8">
      <c r="A5" t="s">
        <v>1043</v>
      </c>
      <c r="C5" s="1185">
        <v>40000</v>
      </c>
      <c r="D5" s="1185">
        <v>20000</v>
      </c>
      <c r="E5" s="1185">
        <v>60000</v>
      </c>
      <c r="G5" s="1185">
        <v>12</v>
      </c>
      <c r="H5" s="1185">
        <f t="shared" si="0"/>
        <v>1440000</v>
      </c>
    </row>
    <row r="6" spans="1:8">
      <c r="A6" t="s">
        <v>1044</v>
      </c>
      <c r="C6" s="1185">
        <v>40000</v>
      </c>
      <c r="D6" s="1185">
        <v>20000</v>
      </c>
      <c r="G6" s="1185">
        <v>12</v>
      </c>
      <c r="H6" s="1185">
        <f t="shared" si="0"/>
        <v>720000</v>
      </c>
    </row>
    <row r="7" spans="1:8">
      <c r="A7" t="s">
        <v>1045</v>
      </c>
      <c r="C7" s="1185">
        <v>40000</v>
      </c>
      <c r="G7" s="1185">
        <v>12</v>
      </c>
      <c r="H7" s="1185">
        <f t="shared" si="0"/>
        <v>480000</v>
      </c>
    </row>
    <row r="8" spans="1:8">
      <c r="A8" t="s">
        <v>1046</v>
      </c>
      <c r="B8" s="1185">
        <v>20000</v>
      </c>
      <c r="D8" s="1185">
        <v>20000</v>
      </c>
      <c r="E8" s="1185">
        <v>60000</v>
      </c>
      <c r="G8" s="1185">
        <v>12</v>
      </c>
      <c r="H8" s="1185">
        <f t="shared" si="0"/>
        <v>1200000</v>
      </c>
    </row>
    <row r="9" spans="1:8">
      <c r="A9" t="s">
        <v>1047</v>
      </c>
      <c r="B9" s="1185">
        <v>20000</v>
      </c>
      <c r="C9" s="1185">
        <v>40000</v>
      </c>
      <c r="G9" s="1185">
        <v>12</v>
      </c>
      <c r="H9" s="1185">
        <f t="shared" si="0"/>
        <v>720000</v>
      </c>
    </row>
    <row r="10" spans="1:8">
      <c r="A10" t="s">
        <v>1048</v>
      </c>
      <c r="C10" s="1185">
        <v>40000</v>
      </c>
      <c r="G10" s="1185">
        <v>12</v>
      </c>
      <c r="H10" s="1185">
        <f t="shared" si="0"/>
        <v>480000</v>
      </c>
    </row>
    <row r="11" spans="1:8">
      <c r="A11" t="s">
        <v>1049</v>
      </c>
      <c r="C11" s="1185">
        <v>40000</v>
      </c>
      <c r="D11" s="1185">
        <v>20000</v>
      </c>
      <c r="E11" s="1185">
        <v>60000</v>
      </c>
      <c r="G11" s="1185">
        <v>12</v>
      </c>
      <c r="H11" s="1185">
        <f t="shared" si="0"/>
        <v>1440000</v>
      </c>
    </row>
    <row r="12" spans="1:8">
      <c r="A12" t="s">
        <v>1050</v>
      </c>
      <c r="C12" s="1185">
        <v>40000</v>
      </c>
      <c r="D12" s="1185">
        <v>20000</v>
      </c>
      <c r="E12" s="1185">
        <v>60000</v>
      </c>
      <c r="G12" s="1185">
        <v>10</v>
      </c>
      <c r="H12" s="1185">
        <f t="shared" si="0"/>
        <v>1200000</v>
      </c>
    </row>
    <row r="13" spans="1:8">
      <c r="A13" t="s">
        <v>1051</v>
      </c>
      <c r="C13" s="1185">
        <v>40000</v>
      </c>
      <c r="G13" s="1185">
        <v>12</v>
      </c>
      <c r="H13" s="1185">
        <f t="shared" si="0"/>
        <v>480000</v>
      </c>
    </row>
    <row r="14" spans="1:8">
      <c r="A14" t="s">
        <v>1052</v>
      </c>
      <c r="C14" s="1185">
        <v>40000</v>
      </c>
      <c r="G14" s="1185">
        <v>12</v>
      </c>
      <c r="H14" s="1185">
        <f t="shared" si="0"/>
        <v>480000</v>
      </c>
    </row>
    <row r="15" spans="1:8">
      <c r="A15" t="s">
        <v>1053</v>
      </c>
      <c r="C15" s="1185">
        <v>40000</v>
      </c>
      <c r="D15" s="1185">
        <v>20000</v>
      </c>
      <c r="G15" s="1185">
        <v>5</v>
      </c>
      <c r="H15" s="1185">
        <f t="shared" si="0"/>
        <v>300000</v>
      </c>
    </row>
    <row r="16" spans="1:8">
      <c r="A16" t="s">
        <v>1054</v>
      </c>
      <c r="C16" s="1185">
        <v>40000</v>
      </c>
      <c r="G16" s="1185">
        <v>12</v>
      </c>
      <c r="H16" s="1185">
        <f t="shared" si="0"/>
        <v>480000</v>
      </c>
    </row>
    <row r="17" spans="1:8">
      <c r="A17" t="s">
        <v>1055</v>
      </c>
      <c r="C17" s="1185">
        <v>40000</v>
      </c>
      <c r="G17" s="1185">
        <v>12</v>
      </c>
      <c r="H17" s="1185">
        <f t="shared" si="0"/>
        <v>480000</v>
      </c>
    </row>
    <row r="18" spans="1:8">
      <c r="A18" t="s">
        <v>1056</v>
      </c>
      <c r="C18" s="1185">
        <v>40000</v>
      </c>
      <c r="G18" s="1185">
        <v>12</v>
      </c>
      <c r="H18" s="1185">
        <f t="shared" si="0"/>
        <v>480000</v>
      </c>
    </row>
    <row r="19" spans="1:8">
      <c r="A19" t="s">
        <v>1057</v>
      </c>
      <c r="B19" s="1185">
        <v>20000</v>
      </c>
      <c r="C19" s="1185">
        <v>40000</v>
      </c>
      <c r="G19" s="1185">
        <v>12</v>
      </c>
      <c r="H19" s="1185">
        <f t="shared" si="0"/>
        <v>720000</v>
      </c>
    </row>
    <row r="20" spans="1:8">
      <c r="A20" t="s">
        <v>1058</v>
      </c>
      <c r="F20" s="1185">
        <v>100000</v>
      </c>
      <c r="G20" s="1185">
        <v>12</v>
      </c>
      <c r="H20" s="1185">
        <f t="shared" si="0"/>
        <v>1200000</v>
      </c>
    </row>
    <row r="21" spans="1:8" s="20" customFormat="1">
      <c r="B21" s="1185"/>
      <c r="C21" s="1185"/>
      <c r="D21" s="1185"/>
      <c r="E21" s="1185"/>
      <c r="F21" s="1185"/>
      <c r="G21" s="1185"/>
      <c r="H21" s="1185"/>
    </row>
    <row r="22" spans="1:8">
      <c r="A22" t="s">
        <v>1059</v>
      </c>
      <c r="C22" s="1185">
        <v>40000</v>
      </c>
      <c r="D22" s="1185">
        <v>20000</v>
      </c>
      <c r="E22" s="1185">
        <v>60000</v>
      </c>
      <c r="F22" s="1185">
        <v>100000</v>
      </c>
      <c r="G22" s="1185">
        <v>12</v>
      </c>
      <c r="H22" s="1185">
        <f t="shared" si="0"/>
        <v>2640000</v>
      </c>
    </row>
    <row r="23" spans="1:8">
      <c r="A23" t="s">
        <v>1060</v>
      </c>
      <c r="B23" s="1185">
        <v>40000</v>
      </c>
      <c r="G23" s="1185">
        <v>12</v>
      </c>
      <c r="H23" s="1185">
        <f t="shared" si="0"/>
        <v>480000</v>
      </c>
    </row>
    <row r="24" spans="1:8" s="20" customFormat="1">
      <c r="B24" s="1185"/>
      <c r="C24" s="1185"/>
      <c r="D24" s="1185"/>
      <c r="E24" s="1185"/>
      <c r="F24" s="1185"/>
      <c r="G24" s="1185"/>
      <c r="H24" s="1185"/>
    </row>
    <row r="25" spans="1:8">
      <c r="H25" s="1185">
        <f>SUM(H2:H24)</f>
        <v>18540000</v>
      </c>
    </row>
  </sheetData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51"/>
  <sheetViews>
    <sheetView zoomScaleNormal="100" zoomScaleSheetLayoutView="100" workbookViewId="0">
      <selection activeCell="H10" sqref="H10"/>
    </sheetView>
  </sheetViews>
  <sheetFormatPr defaultRowHeight="16.5"/>
  <cols>
    <col min="1" max="1" width="9.6640625" style="928" customWidth="1"/>
    <col min="2" max="2" width="14.77734375" style="928" customWidth="1"/>
    <col min="3" max="3" width="18.33203125" style="928" hidden="1" customWidth="1"/>
    <col min="4" max="6" width="15.77734375" style="928" hidden="1" customWidth="1"/>
    <col min="7" max="8" width="15.77734375" style="928" customWidth="1"/>
    <col min="9" max="9" width="14.33203125" style="928" customWidth="1"/>
    <col min="10" max="10" width="26.21875" style="928" customWidth="1"/>
    <col min="11" max="11" width="10.88671875" style="928" customWidth="1"/>
    <col min="12" max="12" width="15.109375" style="928" customWidth="1"/>
    <col min="13" max="13" width="18.33203125" style="928" hidden="1" customWidth="1"/>
    <col min="14" max="16" width="15.77734375" style="928" hidden="1" customWidth="1"/>
    <col min="17" max="18" width="15.77734375" style="928" customWidth="1"/>
    <col min="19" max="19" width="15.6640625" style="928" customWidth="1"/>
    <col min="20" max="20" width="27.33203125" style="928" customWidth="1"/>
    <col min="21" max="16384" width="8.88671875" style="928"/>
  </cols>
  <sheetData>
    <row r="1" spans="1:20" ht="16.5" customHeight="1">
      <c r="A1" s="2621" t="s">
        <v>1181</v>
      </c>
      <c r="B1" s="2622"/>
      <c r="C1" s="2622"/>
      <c r="D1" s="2622"/>
      <c r="E1" s="2622"/>
      <c r="F1" s="2622"/>
      <c r="G1" s="2622"/>
      <c r="H1" s="2622"/>
      <c r="I1" s="2622"/>
      <c r="J1" s="1273"/>
      <c r="K1" s="2631" t="s">
        <v>1182</v>
      </c>
      <c r="L1" s="2622"/>
      <c r="M1" s="2622"/>
      <c r="N1" s="2622"/>
      <c r="O1" s="2622"/>
      <c r="P1" s="2622"/>
      <c r="Q1" s="2622"/>
      <c r="R1" s="2622"/>
      <c r="S1" s="2622"/>
      <c r="T1" s="2632"/>
    </row>
    <row r="2" spans="1:20" ht="16.5" customHeight="1" thickBot="1">
      <c r="A2" s="929" t="s">
        <v>1183</v>
      </c>
      <c r="B2" s="930" t="s">
        <v>1184</v>
      </c>
      <c r="C2" s="931" t="s">
        <v>1185</v>
      </c>
      <c r="D2" s="931" t="s">
        <v>1186</v>
      </c>
      <c r="E2" s="931" t="s">
        <v>1187</v>
      </c>
      <c r="F2" s="931" t="s">
        <v>1188</v>
      </c>
      <c r="G2" s="931" t="s">
        <v>1189</v>
      </c>
      <c r="H2" s="931" t="s">
        <v>1491</v>
      </c>
      <c r="I2" s="931" t="s">
        <v>1190</v>
      </c>
      <c r="J2" s="931" t="s">
        <v>1191</v>
      </c>
      <c r="K2" s="932" t="s">
        <v>1192</v>
      </c>
      <c r="L2" s="930" t="s">
        <v>1184</v>
      </c>
      <c r="M2" s="931" t="s">
        <v>1185</v>
      </c>
      <c r="N2" s="931" t="s">
        <v>1186</v>
      </c>
      <c r="O2" s="931" t="s">
        <v>1187</v>
      </c>
      <c r="P2" s="931" t="s">
        <v>1188</v>
      </c>
      <c r="Q2" s="931" t="s">
        <v>1189</v>
      </c>
      <c r="R2" s="931" t="s">
        <v>1491</v>
      </c>
      <c r="S2" s="931" t="s">
        <v>1190</v>
      </c>
      <c r="T2" s="996" t="s">
        <v>1191</v>
      </c>
    </row>
    <row r="3" spans="1:20" ht="16.5" customHeight="1" thickTop="1">
      <c r="A3" s="2623" t="s">
        <v>1193</v>
      </c>
      <c r="B3" s="933" t="s">
        <v>1194</v>
      </c>
      <c r="C3" s="934">
        <f t="shared" ref="C3:H3" si="0">SUM(C4:C8)</f>
        <v>3024681600</v>
      </c>
      <c r="D3" s="934">
        <f t="shared" si="0"/>
        <v>2945355000</v>
      </c>
      <c r="E3" s="934">
        <f t="shared" si="0"/>
        <v>3004996055</v>
      </c>
      <c r="F3" s="934">
        <f t="shared" si="0"/>
        <v>3042927463</v>
      </c>
      <c r="G3" s="934">
        <f t="shared" si="0"/>
        <v>2995218956</v>
      </c>
      <c r="H3" s="934">
        <f t="shared" si="0"/>
        <v>3040218956</v>
      </c>
      <c r="I3" s="934">
        <f>H3-G3</f>
        <v>45000000</v>
      </c>
      <c r="J3" s="934"/>
      <c r="K3" s="2626" t="s">
        <v>1195</v>
      </c>
      <c r="L3" s="933" t="s">
        <v>1194</v>
      </c>
      <c r="M3" s="934">
        <f t="shared" ref="M3:R3" si="1">SUM(M4:M8)</f>
        <v>2666687600</v>
      </c>
      <c r="N3" s="934">
        <f t="shared" si="1"/>
        <v>2600230000</v>
      </c>
      <c r="O3" s="934">
        <f t="shared" si="1"/>
        <v>2646139365</v>
      </c>
      <c r="P3" s="934">
        <f t="shared" si="1"/>
        <v>3042927463</v>
      </c>
      <c r="Q3" s="934">
        <f t="shared" si="1"/>
        <v>2995218956</v>
      </c>
      <c r="R3" s="934">
        <f t="shared" si="1"/>
        <v>3040218956</v>
      </c>
      <c r="S3" s="934">
        <f>R3-Q3</f>
        <v>45000000</v>
      </c>
      <c r="T3" s="997"/>
    </row>
    <row r="4" spans="1:20" ht="16.5" customHeight="1">
      <c r="A4" s="2624"/>
      <c r="B4" s="935" t="s">
        <v>1196</v>
      </c>
      <c r="C4" s="936">
        <f t="shared" ref="C4:F8" si="2">C10+C16+C28+C35+C41+C47+C22</f>
        <v>2548231600</v>
      </c>
      <c r="D4" s="936">
        <f t="shared" si="2"/>
        <v>2456247000</v>
      </c>
      <c r="E4" s="936">
        <f t="shared" si="2"/>
        <v>2515184730</v>
      </c>
      <c r="F4" s="936">
        <f t="shared" si="2"/>
        <v>2530116138</v>
      </c>
      <c r="G4" s="936">
        <f t="shared" ref="G4" si="3">G10+G16+G28+G35+G41+G47+G22</f>
        <v>2479807631</v>
      </c>
      <c r="H4" s="936">
        <f>H10+H16+H28+H35+H41+H47+H22+H33</f>
        <v>2524807631</v>
      </c>
      <c r="I4" s="936">
        <f t="shared" ref="I4:I51" si="4">H4-G4</f>
        <v>45000000</v>
      </c>
      <c r="J4" s="936"/>
      <c r="K4" s="2627"/>
      <c r="L4" s="935" t="s">
        <v>1196</v>
      </c>
      <c r="M4" s="936">
        <f t="shared" ref="M4:N8" si="5">M10+M16+M28+M35+M41+M47+M22</f>
        <v>2250044222</v>
      </c>
      <c r="N4" s="936">
        <f t="shared" si="5"/>
        <v>2207810000</v>
      </c>
      <c r="O4" s="936">
        <f>(O10+O16+O28+O35+O41+O47+O22)</f>
        <v>2256457566</v>
      </c>
      <c r="P4" s="936">
        <f t="shared" ref="P4:Q4" si="6">P10+P16+P28+P34+P40+P46+P22</f>
        <v>2530116138</v>
      </c>
      <c r="Q4" s="936">
        <f t="shared" si="6"/>
        <v>2479807631</v>
      </c>
      <c r="R4" s="936">
        <f>R10+R16+R28+R34+R40+R46+R22</f>
        <v>2524807631</v>
      </c>
      <c r="S4" s="936">
        <f t="shared" ref="S4:S32" si="7">R4-Q4</f>
        <v>45000000</v>
      </c>
      <c r="T4" s="998"/>
    </row>
    <row r="5" spans="1:20" ht="16.5" customHeight="1">
      <c r="A5" s="2624"/>
      <c r="B5" s="935" t="s">
        <v>1197</v>
      </c>
      <c r="C5" s="936">
        <f t="shared" si="2"/>
        <v>249145000</v>
      </c>
      <c r="D5" s="936">
        <f t="shared" si="2"/>
        <v>254244000</v>
      </c>
      <c r="E5" s="936">
        <f t="shared" si="2"/>
        <v>258539568</v>
      </c>
      <c r="F5" s="936">
        <f t="shared" si="2"/>
        <v>281539568</v>
      </c>
      <c r="G5" s="936">
        <f t="shared" ref="G5" si="8">G11+G17+G29+G36+G42+G48+G23</f>
        <v>281539568</v>
      </c>
      <c r="H5" s="936">
        <f>H11+H17+H29+H36+H42+H48+H23</f>
        <v>281539568</v>
      </c>
      <c r="I5" s="936">
        <f t="shared" si="4"/>
        <v>0</v>
      </c>
      <c r="J5" s="936"/>
      <c r="K5" s="2627"/>
      <c r="L5" s="935" t="s">
        <v>1197</v>
      </c>
      <c r="M5" s="936">
        <f t="shared" si="5"/>
        <v>125922000</v>
      </c>
      <c r="N5" s="936">
        <f t="shared" si="5"/>
        <v>134531000</v>
      </c>
      <c r="O5" s="936">
        <f>O11+O17+O29+O36+O42+O48+O23</f>
        <v>135826568</v>
      </c>
      <c r="P5" s="936">
        <f t="shared" ref="P5:Q5" si="9">P11+P17+P29+P35+P41+P47+P23</f>
        <v>281539568</v>
      </c>
      <c r="Q5" s="936">
        <f t="shared" si="9"/>
        <v>281539568</v>
      </c>
      <c r="R5" s="936">
        <f>R11+R17+R29+R35+R41+R47+R23</f>
        <v>281539568</v>
      </c>
      <c r="S5" s="1055">
        <f t="shared" si="7"/>
        <v>0</v>
      </c>
      <c r="T5" s="999"/>
    </row>
    <row r="6" spans="1:20" ht="16.5" customHeight="1">
      <c r="A6" s="2624"/>
      <c r="B6" s="935" t="s">
        <v>1198</v>
      </c>
      <c r="C6" s="936">
        <f t="shared" si="2"/>
        <v>73007000</v>
      </c>
      <c r="D6" s="936">
        <f t="shared" si="2"/>
        <v>79212000</v>
      </c>
      <c r="E6" s="936">
        <f t="shared" si="2"/>
        <v>79212009</v>
      </c>
      <c r="F6" s="936">
        <f t="shared" si="2"/>
        <v>79212009</v>
      </c>
      <c r="G6" s="936">
        <f t="shared" ref="G6" si="10">G12+G18+G30+G37+G43+G49+G24</f>
        <v>79212009</v>
      </c>
      <c r="H6" s="936">
        <f>H12+H18+H30+H37+H43+H49+H24</f>
        <v>79212009</v>
      </c>
      <c r="I6" s="936">
        <f t="shared" si="4"/>
        <v>0</v>
      </c>
      <c r="J6" s="936"/>
      <c r="K6" s="2627"/>
      <c r="L6" s="935" t="s">
        <v>1198</v>
      </c>
      <c r="M6" s="936">
        <f t="shared" si="5"/>
        <v>73015000</v>
      </c>
      <c r="N6" s="936">
        <f t="shared" si="5"/>
        <v>79220000</v>
      </c>
      <c r="O6" s="936">
        <f>O12+O18+O30+O37+O43+O49+O24</f>
        <v>79220009</v>
      </c>
      <c r="P6" s="936">
        <f t="shared" ref="P6:Q6" si="11">P12+P18+P30+P36+P42+P48+P24</f>
        <v>79212009</v>
      </c>
      <c r="Q6" s="936">
        <f t="shared" si="11"/>
        <v>79212009</v>
      </c>
      <c r="R6" s="936">
        <f>R12+R18+R30+R36+R42+R48+R24</f>
        <v>79212009</v>
      </c>
      <c r="S6" s="1055">
        <f t="shared" si="7"/>
        <v>0</v>
      </c>
      <c r="T6" s="999"/>
    </row>
    <row r="7" spans="1:20" ht="16.5" customHeight="1">
      <c r="A7" s="2624"/>
      <c r="B7" s="935" t="s">
        <v>1199</v>
      </c>
      <c r="C7" s="936">
        <f t="shared" si="2"/>
        <v>70545000</v>
      </c>
      <c r="D7" s="936">
        <f t="shared" si="2"/>
        <v>78390000</v>
      </c>
      <c r="E7" s="936">
        <f t="shared" si="2"/>
        <v>74815000</v>
      </c>
      <c r="F7" s="936">
        <f t="shared" si="2"/>
        <v>74815000</v>
      </c>
      <c r="G7" s="936">
        <f t="shared" ref="G7" si="12">G13+G19+G31+G38+G44+G50+G25</f>
        <v>77415000</v>
      </c>
      <c r="H7" s="936">
        <f>H13+H19+H31+H38+H44+H50+H25</f>
        <v>77415000</v>
      </c>
      <c r="I7" s="936">
        <f t="shared" si="4"/>
        <v>0</v>
      </c>
      <c r="J7" s="936"/>
      <c r="K7" s="2627"/>
      <c r="L7" s="935" t="s">
        <v>1199</v>
      </c>
      <c r="M7" s="936">
        <f t="shared" si="5"/>
        <v>77630000</v>
      </c>
      <c r="N7" s="936">
        <f t="shared" si="5"/>
        <v>83725000</v>
      </c>
      <c r="O7" s="936">
        <f>O13+O19+O31+O38+O44+O50+O25</f>
        <v>80022148</v>
      </c>
      <c r="P7" s="936">
        <f t="shared" ref="P7:Q7" si="13">P13+P19+P31+P37+P43+P49+P25</f>
        <v>74815000</v>
      </c>
      <c r="Q7" s="936">
        <f t="shared" si="13"/>
        <v>77415000</v>
      </c>
      <c r="R7" s="936">
        <f>R13+R19+R31+R37+R43+R49+R25</f>
        <v>77415000</v>
      </c>
      <c r="S7" s="936">
        <f t="shared" si="7"/>
        <v>0</v>
      </c>
      <c r="T7" s="998"/>
    </row>
    <row r="8" spans="1:20" ht="16.5" customHeight="1" thickBot="1">
      <c r="A8" s="2625"/>
      <c r="B8" s="937" t="s">
        <v>1200</v>
      </c>
      <c r="C8" s="938">
        <f t="shared" si="2"/>
        <v>83753000</v>
      </c>
      <c r="D8" s="938">
        <f t="shared" si="2"/>
        <v>77262000</v>
      </c>
      <c r="E8" s="938">
        <f t="shared" si="2"/>
        <v>77244748</v>
      </c>
      <c r="F8" s="938">
        <f t="shared" si="2"/>
        <v>77244748</v>
      </c>
      <c r="G8" s="938">
        <f t="shared" ref="G8" si="14">G14+G20+G32+G39+G45+G51+G26</f>
        <v>77244748</v>
      </c>
      <c r="H8" s="938">
        <f>H14+H20+H32+H39+H45+H51+H26</f>
        <v>77244748</v>
      </c>
      <c r="I8" s="938">
        <f t="shared" si="4"/>
        <v>0</v>
      </c>
      <c r="J8" s="938"/>
      <c r="K8" s="2628"/>
      <c r="L8" s="937" t="s">
        <v>1200</v>
      </c>
      <c r="M8" s="938">
        <f t="shared" si="5"/>
        <v>140076378</v>
      </c>
      <c r="N8" s="938">
        <f t="shared" si="5"/>
        <v>94944000</v>
      </c>
      <c r="O8" s="938">
        <f>O14+O20+O32+O39+O45+O51+O26</f>
        <v>94613074</v>
      </c>
      <c r="P8" s="938">
        <f t="shared" ref="P8:Q8" si="15">P14+P20+P32+P38+P44+P50+P26</f>
        <v>77244748</v>
      </c>
      <c r="Q8" s="938">
        <f t="shared" si="15"/>
        <v>77244748</v>
      </c>
      <c r="R8" s="938">
        <f>R14+R20+R32+R38+R44+R50+R26</f>
        <v>77244748</v>
      </c>
      <c r="S8" s="938">
        <f t="shared" si="7"/>
        <v>0</v>
      </c>
      <c r="T8" s="1000"/>
    </row>
    <row r="9" spans="1:20" ht="16.5" customHeight="1" thickTop="1">
      <c r="A9" s="2629" t="s">
        <v>1167</v>
      </c>
      <c r="B9" s="939" t="s">
        <v>1201</v>
      </c>
      <c r="C9" s="940">
        <f t="shared" ref="C9:H9" si="16">SUM(C10:C14)</f>
        <v>353159200</v>
      </c>
      <c r="D9" s="940">
        <f t="shared" si="16"/>
        <v>303606000</v>
      </c>
      <c r="E9" s="940">
        <f t="shared" si="16"/>
        <v>299635500</v>
      </c>
      <c r="F9" s="940">
        <f t="shared" si="16"/>
        <v>295622720</v>
      </c>
      <c r="G9" s="940">
        <f t="shared" si="16"/>
        <v>289352120</v>
      </c>
      <c r="H9" s="940">
        <f t="shared" si="16"/>
        <v>289352120</v>
      </c>
      <c r="I9" s="940">
        <f t="shared" si="4"/>
        <v>0</v>
      </c>
      <c r="J9" s="1046"/>
      <c r="K9" s="2630" t="s">
        <v>1202</v>
      </c>
      <c r="L9" s="941" t="s">
        <v>1201</v>
      </c>
      <c r="M9" s="940">
        <f t="shared" ref="M9:R9" si="17">SUM(M10:M14)</f>
        <v>1939259222</v>
      </c>
      <c r="N9" s="940">
        <f t="shared" si="17"/>
        <v>1886829000</v>
      </c>
      <c r="O9" s="940">
        <f t="shared" si="17"/>
        <v>1887641756</v>
      </c>
      <c r="P9" s="940">
        <f t="shared" si="17"/>
        <v>1888441756</v>
      </c>
      <c r="Q9" s="940">
        <f t="shared" si="17"/>
        <v>1834257795</v>
      </c>
      <c r="R9" s="940">
        <f t="shared" si="17"/>
        <v>1834257795</v>
      </c>
      <c r="S9" s="940">
        <f t="shared" si="7"/>
        <v>0</v>
      </c>
      <c r="T9" s="1051"/>
    </row>
    <row r="10" spans="1:20" ht="22.5" customHeight="1">
      <c r="A10" s="2629"/>
      <c r="B10" s="942" t="s">
        <v>1196</v>
      </c>
      <c r="C10" s="943">
        <v>292465200</v>
      </c>
      <c r="D10" s="943">
        <v>249309000</v>
      </c>
      <c r="E10" s="943">
        <v>245339000</v>
      </c>
      <c r="F10" s="943">
        <v>241326220</v>
      </c>
      <c r="G10" s="943">
        <v>235055620</v>
      </c>
      <c r="H10" s="943">
        <v>235055620</v>
      </c>
      <c r="I10" s="943">
        <f t="shared" si="4"/>
        <v>0</v>
      </c>
      <c r="J10" s="1641"/>
      <c r="K10" s="2630"/>
      <c r="L10" s="944" t="s">
        <v>1196</v>
      </c>
      <c r="M10" s="943">
        <v>1643329222</v>
      </c>
      <c r="N10" s="943">
        <v>1573563000</v>
      </c>
      <c r="O10" s="943">
        <v>1576471567</v>
      </c>
      <c r="P10" s="943">
        <v>1577271567</v>
      </c>
      <c r="Q10" s="943">
        <v>1523233560</v>
      </c>
      <c r="R10" s="943">
        <v>1523233560</v>
      </c>
      <c r="S10" s="943">
        <f t="shared" si="7"/>
        <v>0</v>
      </c>
      <c r="T10" s="1696"/>
    </row>
    <row r="11" spans="1:20" ht="16.5" customHeight="1">
      <c r="A11" s="2629"/>
      <c r="B11" s="942" t="s">
        <v>1197</v>
      </c>
      <c r="C11" s="943">
        <v>0</v>
      </c>
      <c r="D11" s="943">
        <v>0</v>
      </c>
      <c r="E11" s="943">
        <v>0</v>
      </c>
      <c r="F11" s="943">
        <v>0</v>
      </c>
      <c r="G11" s="943">
        <v>0</v>
      </c>
      <c r="H11" s="943">
        <v>0</v>
      </c>
      <c r="I11" s="943">
        <f t="shared" si="4"/>
        <v>0</v>
      </c>
      <c r="J11" s="1047"/>
      <c r="K11" s="2630"/>
      <c r="L11" s="944" t="s">
        <v>1197</v>
      </c>
      <c r="M11" s="943">
        <v>119192000</v>
      </c>
      <c r="N11" s="943">
        <v>126542000</v>
      </c>
      <c r="O11" s="943">
        <v>126542000</v>
      </c>
      <c r="P11" s="943">
        <v>126542000</v>
      </c>
      <c r="Q11" s="943">
        <v>126542000</v>
      </c>
      <c r="R11" s="943">
        <v>126542000</v>
      </c>
      <c r="S11" s="943">
        <f t="shared" si="7"/>
        <v>0</v>
      </c>
      <c r="T11" s="1311"/>
    </row>
    <row r="12" spans="1:20" ht="16.5" customHeight="1">
      <c r="A12" s="2629"/>
      <c r="B12" s="942" t="s">
        <v>1198</v>
      </c>
      <c r="C12" s="943">
        <v>0</v>
      </c>
      <c r="D12" s="943">
        <v>0</v>
      </c>
      <c r="E12" s="943">
        <v>0</v>
      </c>
      <c r="F12" s="943">
        <v>0</v>
      </c>
      <c r="G12" s="943">
        <v>0</v>
      </c>
      <c r="H12" s="943">
        <v>0</v>
      </c>
      <c r="I12" s="943">
        <f t="shared" si="4"/>
        <v>0</v>
      </c>
      <c r="J12" s="1047"/>
      <c r="K12" s="2630"/>
      <c r="L12" s="944" t="s">
        <v>1198</v>
      </c>
      <c r="M12" s="943">
        <v>65122000</v>
      </c>
      <c r="N12" s="943">
        <v>71288000</v>
      </c>
      <c r="O12" s="943">
        <v>69187235</v>
      </c>
      <c r="P12" s="943">
        <v>69187235</v>
      </c>
      <c r="Q12" s="943">
        <v>69187235</v>
      </c>
      <c r="R12" s="943">
        <v>69187235</v>
      </c>
      <c r="S12" s="943">
        <f t="shared" si="7"/>
        <v>0</v>
      </c>
      <c r="T12" s="1311"/>
    </row>
    <row r="13" spans="1:20" ht="16.5" customHeight="1">
      <c r="A13" s="2629"/>
      <c r="B13" s="942" t="s">
        <v>1199</v>
      </c>
      <c r="C13" s="943">
        <v>0</v>
      </c>
      <c r="D13" s="943">
        <v>0</v>
      </c>
      <c r="E13" s="943">
        <v>0</v>
      </c>
      <c r="F13" s="943">
        <v>0</v>
      </c>
      <c r="G13" s="943">
        <v>0</v>
      </c>
      <c r="H13" s="943">
        <v>0</v>
      </c>
      <c r="I13" s="943">
        <f t="shared" si="4"/>
        <v>0</v>
      </c>
      <c r="J13" s="1047"/>
      <c r="K13" s="2630"/>
      <c r="L13" s="944" t="s">
        <v>1199</v>
      </c>
      <c r="M13" s="943">
        <v>62167000</v>
      </c>
      <c r="N13" s="943">
        <v>66650000</v>
      </c>
      <c r="O13" s="943">
        <v>66545954</v>
      </c>
      <c r="P13" s="943">
        <v>66545954</v>
      </c>
      <c r="Q13" s="943">
        <v>66400000</v>
      </c>
      <c r="R13" s="943">
        <v>66400000</v>
      </c>
      <c r="S13" s="943">
        <f t="shared" si="7"/>
        <v>0</v>
      </c>
      <c r="T13" s="2473"/>
    </row>
    <row r="14" spans="1:20" ht="16.5" customHeight="1">
      <c r="A14" s="2629"/>
      <c r="B14" s="942" t="s">
        <v>1200</v>
      </c>
      <c r="C14" s="943">
        <v>60694000</v>
      </c>
      <c r="D14" s="943">
        <v>54297000</v>
      </c>
      <c r="E14" s="943">
        <v>54296500</v>
      </c>
      <c r="F14" s="943">
        <v>54296500</v>
      </c>
      <c r="G14" s="943">
        <v>54296500</v>
      </c>
      <c r="H14" s="943">
        <v>54296500</v>
      </c>
      <c r="I14" s="945">
        <f t="shared" si="4"/>
        <v>0</v>
      </c>
      <c r="J14" s="1048"/>
      <c r="K14" s="2630"/>
      <c r="L14" s="944" t="s">
        <v>1200</v>
      </c>
      <c r="M14" s="943">
        <v>49449000</v>
      </c>
      <c r="N14" s="943">
        <v>48786000</v>
      </c>
      <c r="O14" s="943">
        <v>48895000</v>
      </c>
      <c r="P14" s="943">
        <v>48895000</v>
      </c>
      <c r="Q14" s="943">
        <v>48895000</v>
      </c>
      <c r="R14" s="943">
        <v>48895000</v>
      </c>
      <c r="S14" s="943">
        <f t="shared" si="7"/>
        <v>0</v>
      </c>
      <c r="T14" s="1311"/>
    </row>
    <row r="15" spans="1:20" ht="16.5" customHeight="1">
      <c r="A15" s="2633" t="s">
        <v>1203</v>
      </c>
      <c r="B15" s="946" t="s">
        <v>1201</v>
      </c>
      <c r="C15" s="947">
        <f t="shared" ref="C15:H15" si="18">SUM(C16:C20)</f>
        <v>1725596000</v>
      </c>
      <c r="D15" s="947">
        <f t="shared" si="18"/>
        <v>1837557000</v>
      </c>
      <c r="E15" s="947">
        <f t="shared" si="18"/>
        <v>1840032000</v>
      </c>
      <c r="F15" s="947">
        <f t="shared" si="18"/>
        <v>1840032000</v>
      </c>
      <c r="G15" s="947">
        <f t="shared" si="18"/>
        <v>1788594000</v>
      </c>
      <c r="H15" s="947">
        <f t="shared" si="18"/>
        <v>1788594000</v>
      </c>
      <c r="I15" s="947">
        <f t="shared" si="4"/>
        <v>0</v>
      </c>
      <c r="J15" s="1049"/>
      <c r="K15" s="2634" t="s">
        <v>1204</v>
      </c>
      <c r="L15" s="948" t="s">
        <v>1201</v>
      </c>
      <c r="M15" s="947">
        <f t="shared" ref="M15:R15" si="19">SUM(M16:M20)</f>
        <v>3800000</v>
      </c>
      <c r="N15" s="947">
        <f t="shared" si="19"/>
        <v>3800000</v>
      </c>
      <c r="O15" s="947">
        <f t="shared" si="19"/>
        <v>23600000</v>
      </c>
      <c r="P15" s="947">
        <f t="shared" si="19"/>
        <v>23600000</v>
      </c>
      <c r="Q15" s="947">
        <f t="shared" si="19"/>
        <v>23600000</v>
      </c>
      <c r="R15" s="947">
        <f t="shared" si="19"/>
        <v>23600000</v>
      </c>
      <c r="S15" s="947">
        <f t="shared" si="7"/>
        <v>0</v>
      </c>
      <c r="T15" s="1052"/>
    </row>
    <row r="16" spans="1:20" ht="20.25" customHeight="1">
      <c r="A16" s="2629"/>
      <c r="B16" s="942" t="s">
        <v>1196</v>
      </c>
      <c r="C16" s="943">
        <v>1448874000</v>
      </c>
      <c r="D16" s="943">
        <v>1539435000</v>
      </c>
      <c r="E16" s="943">
        <v>1545485000</v>
      </c>
      <c r="F16" s="943">
        <v>1545485000</v>
      </c>
      <c r="G16" s="943">
        <v>1491447000</v>
      </c>
      <c r="H16" s="943">
        <v>1491447000</v>
      </c>
      <c r="I16" s="943">
        <f t="shared" si="4"/>
        <v>0</v>
      </c>
      <c r="J16" s="2477"/>
      <c r="K16" s="2630"/>
      <c r="L16" s="944" t="s">
        <v>1196</v>
      </c>
      <c r="M16" s="943">
        <v>3800000</v>
      </c>
      <c r="N16" s="943">
        <v>3800000</v>
      </c>
      <c r="O16" s="943">
        <v>23600000</v>
      </c>
      <c r="P16" s="943">
        <v>23600000</v>
      </c>
      <c r="Q16" s="943">
        <v>23600000</v>
      </c>
      <c r="R16" s="943">
        <v>23600000</v>
      </c>
      <c r="S16" s="943">
        <f t="shared" si="7"/>
        <v>0</v>
      </c>
      <c r="T16" s="1306"/>
    </row>
    <row r="17" spans="1:20" ht="16.5" customHeight="1">
      <c r="A17" s="2629"/>
      <c r="B17" s="942" t="s">
        <v>1197</v>
      </c>
      <c r="C17" s="943">
        <v>133192000</v>
      </c>
      <c r="D17" s="943">
        <v>140542000</v>
      </c>
      <c r="E17" s="943">
        <v>140542000</v>
      </c>
      <c r="F17" s="943">
        <v>140542000</v>
      </c>
      <c r="G17" s="943">
        <v>140542000</v>
      </c>
      <c r="H17" s="943">
        <v>140542000</v>
      </c>
      <c r="I17" s="943">
        <f t="shared" si="4"/>
        <v>0</v>
      </c>
      <c r="J17" s="1697"/>
      <c r="K17" s="2630"/>
      <c r="L17" s="944" t="s">
        <v>1197</v>
      </c>
      <c r="M17" s="943">
        <v>0</v>
      </c>
      <c r="N17" s="943">
        <v>0</v>
      </c>
      <c r="O17" s="943">
        <v>0</v>
      </c>
      <c r="P17" s="943">
        <v>0</v>
      </c>
      <c r="Q17" s="943">
        <v>0</v>
      </c>
      <c r="R17" s="943">
        <v>0</v>
      </c>
      <c r="S17" s="943">
        <f t="shared" si="7"/>
        <v>0</v>
      </c>
      <c r="T17" s="1045"/>
    </row>
    <row r="18" spans="1:20" ht="16.5" customHeight="1">
      <c r="A18" s="2629"/>
      <c r="B18" s="942" t="s">
        <v>1198</v>
      </c>
      <c r="C18" s="943">
        <v>73000000</v>
      </c>
      <c r="D18" s="943">
        <v>79205000</v>
      </c>
      <c r="E18" s="943">
        <v>79205000</v>
      </c>
      <c r="F18" s="943">
        <v>79205000</v>
      </c>
      <c r="G18" s="943">
        <v>79205000</v>
      </c>
      <c r="H18" s="943">
        <v>79205000</v>
      </c>
      <c r="I18" s="943">
        <f t="shared" si="4"/>
        <v>0</v>
      </c>
      <c r="J18" s="1697"/>
      <c r="K18" s="2630"/>
      <c r="L18" s="944" t="s">
        <v>1198</v>
      </c>
      <c r="M18" s="943">
        <v>0</v>
      </c>
      <c r="N18" s="943">
        <v>0</v>
      </c>
      <c r="O18" s="943">
        <v>0</v>
      </c>
      <c r="P18" s="943">
        <v>0</v>
      </c>
      <c r="Q18" s="943">
        <v>0</v>
      </c>
      <c r="R18" s="943">
        <v>0</v>
      </c>
      <c r="S18" s="943">
        <f t="shared" si="7"/>
        <v>0</v>
      </c>
      <c r="T18" s="1045"/>
    </row>
    <row r="19" spans="1:20" ht="16.5" customHeight="1">
      <c r="A19" s="2629"/>
      <c r="B19" s="942" t="s">
        <v>1199</v>
      </c>
      <c r="C19" s="943">
        <v>70530000</v>
      </c>
      <c r="D19" s="943">
        <v>78375000</v>
      </c>
      <c r="E19" s="943">
        <v>74800000</v>
      </c>
      <c r="F19" s="943">
        <v>74800000</v>
      </c>
      <c r="G19" s="943">
        <v>77400000</v>
      </c>
      <c r="H19" s="943">
        <v>77400000</v>
      </c>
      <c r="I19" s="943">
        <f t="shared" si="4"/>
        <v>0</v>
      </c>
      <c r="J19" s="1697"/>
      <c r="K19" s="2630"/>
      <c r="L19" s="944" t="s">
        <v>1199</v>
      </c>
      <c r="M19" s="943">
        <v>0</v>
      </c>
      <c r="N19" s="943">
        <v>0</v>
      </c>
      <c r="O19" s="943">
        <v>0</v>
      </c>
      <c r="P19" s="943">
        <v>0</v>
      </c>
      <c r="Q19" s="943">
        <v>0</v>
      </c>
      <c r="R19" s="943">
        <v>0</v>
      </c>
      <c r="S19" s="943">
        <f t="shared" si="7"/>
        <v>0</v>
      </c>
      <c r="T19" s="1045"/>
    </row>
    <row r="20" spans="1:20" ht="16.5" customHeight="1">
      <c r="A20" s="2629"/>
      <c r="B20" s="942" t="s">
        <v>1200</v>
      </c>
      <c r="C20" s="943">
        <v>0</v>
      </c>
      <c r="D20" s="943">
        <v>0</v>
      </c>
      <c r="E20" s="943">
        <v>0</v>
      </c>
      <c r="F20" s="943">
        <v>0</v>
      </c>
      <c r="G20" s="943">
        <v>0</v>
      </c>
      <c r="H20" s="943">
        <v>0</v>
      </c>
      <c r="I20" s="945">
        <f t="shared" si="4"/>
        <v>0</v>
      </c>
      <c r="J20" s="2474"/>
      <c r="K20" s="2630"/>
      <c r="L20" s="944" t="s">
        <v>1200</v>
      </c>
      <c r="M20" s="943">
        <v>0</v>
      </c>
      <c r="N20" s="943">
        <v>0</v>
      </c>
      <c r="O20" s="943">
        <v>0</v>
      </c>
      <c r="P20" s="943">
        <v>0</v>
      </c>
      <c r="Q20" s="943">
        <v>0</v>
      </c>
      <c r="R20" s="943">
        <v>0</v>
      </c>
      <c r="S20" s="943">
        <f t="shared" si="7"/>
        <v>0</v>
      </c>
      <c r="T20" s="1045"/>
    </row>
    <row r="21" spans="1:20" ht="16.5" customHeight="1">
      <c r="A21" s="2633" t="s">
        <v>1205</v>
      </c>
      <c r="B21" s="946" t="s">
        <v>1201</v>
      </c>
      <c r="C21" s="947">
        <f t="shared" ref="C21:H21" si="20">SUM(C22:C26)</f>
        <v>149809000</v>
      </c>
      <c r="D21" s="947">
        <f t="shared" si="20"/>
        <v>147414000</v>
      </c>
      <c r="E21" s="947">
        <f t="shared" si="20"/>
        <v>165554730</v>
      </c>
      <c r="F21" s="947">
        <f t="shared" si="20"/>
        <v>184877520</v>
      </c>
      <c r="G21" s="947">
        <f t="shared" si="20"/>
        <v>184877520</v>
      </c>
      <c r="H21" s="947">
        <f t="shared" si="20"/>
        <v>184877520</v>
      </c>
      <c r="I21" s="947">
        <f t="shared" si="4"/>
        <v>0</v>
      </c>
      <c r="J21" s="2475"/>
      <c r="K21" s="2634" t="s">
        <v>1206</v>
      </c>
      <c r="L21" s="948" t="s">
        <v>1201</v>
      </c>
      <c r="M21" s="947">
        <f t="shared" ref="M21:R21" si="21">SUM(M22:M26)</f>
        <v>323930000</v>
      </c>
      <c r="N21" s="947">
        <f t="shared" si="21"/>
        <v>298677000</v>
      </c>
      <c r="O21" s="947">
        <f t="shared" si="21"/>
        <v>308664987</v>
      </c>
      <c r="P21" s="947">
        <f t="shared" si="21"/>
        <v>309664987</v>
      </c>
      <c r="Q21" s="947">
        <f t="shared" si="21"/>
        <v>314764941</v>
      </c>
      <c r="R21" s="947">
        <f t="shared" si="21"/>
        <v>359764941</v>
      </c>
      <c r="S21" s="947">
        <f t="shared" si="7"/>
        <v>45000000</v>
      </c>
      <c r="T21" s="1052"/>
    </row>
    <row r="22" spans="1:20" ht="16.5" customHeight="1">
      <c r="A22" s="2629"/>
      <c r="B22" s="942" t="s">
        <v>1196</v>
      </c>
      <c r="C22" s="943">
        <v>149809000</v>
      </c>
      <c r="D22" s="943">
        <v>147414000</v>
      </c>
      <c r="E22" s="943">
        <v>165554730</v>
      </c>
      <c r="F22" s="943">
        <v>184877520</v>
      </c>
      <c r="G22" s="943">
        <v>184877520</v>
      </c>
      <c r="H22" s="943">
        <v>184877520</v>
      </c>
      <c r="I22" s="943">
        <f t="shared" si="4"/>
        <v>0</v>
      </c>
      <c r="J22" s="2471"/>
      <c r="K22" s="2630"/>
      <c r="L22" s="944" t="s">
        <v>1196</v>
      </c>
      <c r="M22" s="943">
        <v>281950000</v>
      </c>
      <c r="N22" s="943">
        <v>254927000</v>
      </c>
      <c r="O22" s="943">
        <v>264987999</v>
      </c>
      <c r="P22" s="943">
        <v>265987999</v>
      </c>
      <c r="Q22" s="943">
        <v>268341999</v>
      </c>
      <c r="R22" s="943">
        <v>313341999</v>
      </c>
      <c r="S22" s="943">
        <f t="shared" si="7"/>
        <v>45000000</v>
      </c>
      <c r="T22" s="1306" t="s">
        <v>1494</v>
      </c>
    </row>
    <row r="23" spans="1:20" ht="16.5" customHeight="1">
      <c r="A23" s="2629"/>
      <c r="B23" s="942" t="s">
        <v>1197</v>
      </c>
      <c r="C23" s="943">
        <v>0</v>
      </c>
      <c r="D23" s="943">
        <v>0</v>
      </c>
      <c r="E23" s="943">
        <v>0</v>
      </c>
      <c r="F23" s="943">
        <v>0</v>
      </c>
      <c r="G23" s="943">
        <v>0</v>
      </c>
      <c r="H23" s="943">
        <v>0</v>
      </c>
      <c r="I23" s="943">
        <f t="shared" si="4"/>
        <v>0</v>
      </c>
      <c r="J23" s="2471"/>
      <c r="K23" s="2630"/>
      <c r="L23" s="944" t="s">
        <v>1197</v>
      </c>
      <c r="M23" s="943">
        <v>6723000</v>
      </c>
      <c r="N23" s="943">
        <v>7982000</v>
      </c>
      <c r="O23" s="943">
        <v>9277568</v>
      </c>
      <c r="P23" s="943">
        <v>9277568</v>
      </c>
      <c r="Q23" s="943">
        <v>9277568</v>
      </c>
      <c r="R23" s="943">
        <v>9277568</v>
      </c>
      <c r="S23" s="943">
        <f t="shared" si="7"/>
        <v>0</v>
      </c>
      <c r="T23" s="1045"/>
    </row>
    <row r="24" spans="1:20" ht="16.5" customHeight="1">
      <c r="A24" s="2629"/>
      <c r="B24" s="942" t="s">
        <v>1198</v>
      </c>
      <c r="C24" s="943">
        <v>0</v>
      </c>
      <c r="D24" s="943">
        <v>0</v>
      </c>
      <c r="E24" s="943">
        <v>0</v>
      </c>
      <c r="F24" s="943">
        <v>0</v>
      </c>
      <c r="G24" s="943">
        <v>0</v>
      </c>
      <c r="H24" s="943">
        <v>0</v>
      </c>
      <c r="I24" s="943">
        <f t="shared" si="4"/>
        <v>0</v>
      </c>
      <c r="J24" s="2471"/>
      <c r="K24" s="2630"/>
      <c r="L24" s="944" t="s">
        <v>1198</v>
      </c>
      <c r="M24" s="943">
        <v>7878000</v>
      </c>
      <c r="N24" s="943">
        <v>7917000</v>
      </c>
      <c r="O24" s="943">
        <v>10017774</v>
      </c>
      <c r="P24" s="943">
        <v>10017774</v>
      </c>
      <c r="Q24" s="943">
        <v>10017774</v>
      </c>
      <c r="R24" s="943">
        <v>10017774</v>
      </c>
      <c r="S24" s="943">
        <f t="shared" si="7"/>
        <v>0</v>
      </c>
      <c r="T24" s="1045"/>
    </row>
    <row r="25" spans="1:20" ht="16.5" customHeight="1">
      <c r="A25" s="2629"/>
      <c r="B25" s="942" t="s">
        <v>1199</v>
      </c>
      <c r="C25" s="943">
        <v>0</v>
      </c>
      <c r="D25" s="943">
        <v>0</v>
      </c>
      <c r="E25" s="943">
        <v>0</v>
      </c>
      <c r="F25" s="943">
        <v>0</v>
      </c>
      <c r="G25" s="943">
        <v>0</v>
      </c>
      <c r="H25" s="943">
        <v>0</v>
      </c>
      <c r="I25" s="943">
        <f t="shared" si="4"/>
        <v>0</v>
      </c>
      <c r="J25" s="2471"/>
      <c r="K25" s="2630"/>
      <c r="L25" s="944" t="s">
        <v>1199</v>
      </c>
      <c r="M25" s="943">
        <v>8363000</v>
      </c>
      <c r="N25" s="943">
        <v>11725000</v>
      </c>
      <c r="O25" s="943">
        <v>8254046</v>
      </c>
      <c r="P25" s="943">
        <v>8254046</v>
      </c>
      <c r="Q25" s="943">
        <v>11000000</v>
      </c>
      <c r="R25" s="943">
        <v>11000000</v>
      </c>
      <c r="S25" s="943">
        <f t="shared" si="7"/>
        <v>0</v>
      </c>
      <c r="T25" s="1306"/>
    </row>
    <row r="26" spans="1:20" ht="16.5" customHeight="1">
      <c r="A26" s="2635"/>
      <c r="B26" s="942" t="s">
        <v>1200</v>
      </c>
      <c r="C26" s="943">
        <v>0</v>
      </c>
      <c r="D26" s="943">
        <v>0</v>
      </c>
      <c r="E26" s="943">
        <v>0</v>
      </c>
      <c r="F26" s="943">
        <v>0</v>
      </c>
      <c r="G26" s="943">
        <v>0</v>
      </c>
      <c r="H26" s="943">
        <v>0</v>
      </c>
      <c r="I26" s="945">
        <f t="shared" si="4"/>
        <v>0</v>
      </c>
      <c r="J26" s="2472"/>
      <c r="K26" s="2636"/>
      <c r="L26" s="944" t="s">
        <v>1200</v>
      </c>
      <c r="M26" s="943">
        <v>19016000</v>
      </c>
      <c r="N26" s="943">
        <v>16126000</v>
      </c>
      <c r="O26" s="943">
        <v>16127600</v>
      </c>
      <c r="P26" s="943">
        <v>16127600</v>
      </c>
      <c r="Q26" s="943">
        <v>16127600</v>
      </c>
      <c r="R26" s="943">
        <v>16127600</v>
      </c>
      <c r="S26" s="943">
        <f t="shared" si="7"/>
        <v>0</v>
      </c>
      <c r="T26" s="1045"/>
    </row>
    <row r="27" spans="1:20" ht="16.5" customHeight="1">
      <c r="A27" s="2633" t="s">
        <v>1207</v>
      </c>
      <c r="B27" s="946" t="s">
        <v>1201</v>
      </c>
      <c r="C27" s="947">
        <f t="shared" ref="C27:H27" si="22">SUM(C28:C32)</f>
        <v>168183000</v>
      </c>
      <c r="D27" s="947">
        <f t="shared" si="22"/>
        <v>147190000</v>
      </c>
      <c r="E27" s="947">
        <f t="shared" si="22"/>
        <v>144583000</v>
      </c>
      <c r="F27" s="947">
        <f t="shared" si="22"/>
        <v>167204398</v>
      </c>
      <c r="G27" s="947">
        <f t="shared" si="22"/>
        <v>177204491</v>
      </c>
      <c r="H27" s="947">
        <f t="shared" si="22"/>
        <v>177204491</v>
      </c>
      <c r="I27" s="947">
        <f t="shared" si="4"/>
        <v>0</v>
      </c>
      <c r="J27" s="2476"/>
      <c r="K27" s="2634" t="s">
        <v>1208</v>
      </c>
      <c r="L27" s="948" t="s">
        <v>1201</v>
      </c>
      <c r="M27" s="947">
        <f t="shared" ref="M27:R27" si="23">SUM(M28:M32)</f>
        <v>205923000</v>
      </c>
      <c r="N27" s="947">
        <f t="shared" si="23"/>
        <v>262800000</v>
      </c>
      <c r="O27" s="947">
        <f t="shared" si="23"/>
        <v>275678000</v>
      </c>
      <c r="P27" s="947">
        <f t="shared" si="23"/>
        <v>274666000</v>
      </c>
      <c r="Q27" s="947">
        <f t="shared" si="23"/>
        <v>274666000</v>
      </c>
      <c r="R27" s="947">
        <f t="shared" si="23"/>
        <v>274666000</v>
      </c>
      <c r="S27" s="947">
        <f t="shared" si="7"/>
        <v>0</v>
      </c>
      <c r="T27" s="1052"/>
    </row>
    <row r="28" spans="1:20" ht="16.5" customHeight="1">
      <c r="A28" s="2629"/>
      <c r="B28" s="942" t="s">
        <v>1196</v>
      </c>
      <c r="C28" s="943">
        <v>61183000</v>
      </c>
      <c r="D28" s="943">
        <v>42583000</v>
      </c>
      <c r="E28" s="943">
        <v>42583000</v>
      </c>
      <c r="F28" s="943">
        <v>42204398</v>
      </c>
      <c r="G28" s="943">
        <v>52204491</v>
      </c>
      <c r="H28" s="943">
        <v>52204491</v>
      </c>
      <c r="I28" s="943">
        <f t="shared" si="4"/>
        <v>0</v>
      </c>
      <c r="J28" s="1697"/>
      <c r="K28" s="2630"/>
      <c r="L28" s="944" t="s">
        <v>1196</v>
      </c>
      <c r="M28" s="943">
        <v>197735000</v>
      </c>
      <c r="N28" s="943">
        <v>255800000</v>
      </c>
      <c r="O28" s="943">
        <v>268678000</v>
      </c>
      <c r="P28" s="943">
        <v>267666000</v>
      </c>
      <c r="Q28" s="943">
        <v>267666000</v>
      </c>
      <c r="R28" s="943">
        <v>267666000</v>
      </c>
      <c r="S28" s="943">
        <f t="shared" si="7"/>
        <v>0</v>
      </c>
      <c r="T28" s="1696"/>
    </row>
    <row r="29" spans="1:20" ht="16.5" customHeight="1">
      <c r="A29" s="2629"/>
      <c r="B29" s="942" t="s">
        <v>1197</v>
      </c>
      <c r="C29" s="943">
        <v>107000000</v>
      </c>
      <c r="D29" s="943">
        <v>104607000</v>
      </c>
      <c r="E29" s="943">
        <v>102000000</v>
      </c>
      <c r="F29" s="943">
        <v>125000000</v>
      </c>
      <c r="G29" s="943">
        <v>125000000</v>
      </c>
      <c r="H29" s="943">
        <v>125000000</v>
      </c>
      <c r="I29" s="943">
        <f t="shared" si="4"/>
        <v>0</v>
      </c>
      <c r="J29" s="1697"/>
      <c r="K29" s="2630"/>
      <c r="L29" s="944" t="s">
        <v>1197</v>
      </c>
      <c r="M29" s="943">
        <v>0</v>
      </c>
      <c r="N29" s="943">
        <v>0</v>
      </c>
      <c r="O29" s="943">
        <v>0</v>
      </c>
      <c r="P29" s="943">
        <v>0</v>
      </c>
      <c r="Q29" s="943">
        <v>0</v>
      </c>
      <c r="R29" s="943">
        <v>0</v>
      </c>
      <c r="S29" s="943">
        <f t="shared" si="7"/>
        <v>0</v>
      </c>
      <c r="T29" s="1045"/>
    </row>
    <row r="30" spans="1:20" ht="16.5" customHeight="1">
      <c r="A30" s="2629"/>
      <c r="B30" s="942" t="s">
        <v>1198</v>
      </c>
      <c r="C30" s="943">
        <v>0</v>
      </c>
      <c r="D30" s="943">
        <v>0</v>
      </c>
      <c r="E30" s="943">
        <v>0</v>
      </c>
      <c r="F30" s="943">
        <v>0</v>
      </c>
      <c r="G30" s="943">
        <v>0</v>
      </c>
      <c r="H30" s="943">
        <v>0</v>
      </c>
      <c r="I30" s="943">
        <f t="shared" si="4"/>
        <v>0</v>
      </c>
      <c r="J30" s="1047"/>
      <c r="K30" s="2630"/>
      <c r="L30" s="944" t="s">
        <v>1198</v>
      </c>
      <c r="M30" s="943">
        <v>0</v>
      </c>
      <c r="N30" s="943">
        <v>0</v>
      </c>
      <c r="O30" s="943">
        <v>0</v>
      </c>
      <c r="P30" s="943">
        <v>0</v>
      </c>
      <c r="Q30" s="943">
        <v>0</v>
      </c>
      <c r="R30" s="943">
        <v>0</v>
      </c>
      <c r="S30" s="943">
        <f t="shared" si="7"/>
        <v>0</v>
      </c>
      <c r="T30" s="1045"/>
    </row>
    <row r="31" spans="1:20" ht="16.5" customHeight="1">
      <c r="A31" s="2629"/>
      <c r="B31" s="942" t="s">
        <v>1199</v>
      </c>
      <c r="C31" s="943">
        <v>0</v>
      </c>
      <c r="D31" s="943">
        <v>0</v>
      </c>
      <c r="E31" s="943">
        <v>0</v>
      </c>
      <c r="F31" s="943">
        <v>0</v>
      </c>
      <c r="G31" s="943">
        <v>0</v>
      </c>
      <c r="H31" s="943">
        <v>0</v>
      </c>
      <c r="I31" s="943">
        <f t="shared" si="4"/>
        <v>0</v>
      </c>
      <c r="J31" s="1047"/>
      <c r="K31" s="2630"/>
      <c r="L31" s="944" t="s">
        <v>1199</v>
      </c>
      <c r="M31" s="943">
        <v>0</v>
      </c>
      <c r="N31" s="943">
        <v>0</v>
      </c>
      <c r="O31" s="943">
        <v>0</v>
      </c>
      <c r="P31" s="943">
        <v>0</v>
      </c>
      <c r="Q31" s="943">
        <v>0</v>
      </c>
      <c r="R31" s="943">
        <v>0</v>
      </c>
      <c r="S31" s="943">
        <f t="shared" si="7"/>
        <v>0</v>
      </c>
      <c r="T31" s="1045"/>
    </row>
    <row r="32" spans="1:20" ht="16.5" customHeight="1">
      <c r="A32" s="2629"/>
      <c r="B32" s="1312" t="s">
        <v>1200</v>
      </c>
      <c r="C32" s="945">
        <v>0</v>
      </c>
      <c r="D32" s="945">
        <v>0</v>
      </c>
      <c r="E32" s="945">
        <v>0</v>
      </c>
      <c r="F32" s="945">
        <v>0</v>
      </c>
      <c r="G32" s="945">
        <v>0</v>
      </c>
      <c r="H32" s="945">
        <v>0</v>
      </c>
      <c r="I32" s="945">
        <f t="shared" si="4"/>
        <v>0</v>
      </c>
      <c r="J32" s="1048"/>
      <c r="K32" s="2636"/>
      <c r="L32" s="944" t="s">
        <v>1200</v>
      </c>
      <c r="M32" s="943">
        <v>8188000</v>
      </c>
      <c r="N32" s="943">
        <v>7000000</v>
      </c>
      <c r="O32" s="943">
        <v>7000000</v>
      </c>
      <c r="P32" s="943">
        <v>7000000</v>
      </c>
      <c r="Q32" s="943">
        <v>7000000</v>
      </c>
      <c r="R32" s="943">
        <v>7000000</v>
      </c>
      <c r="S32" s="943">
        <f t="shared" si="7"/>
        <v>0</v>
      </c>
      <c r="T32" s="1045"/>
    </row>
    <row r="33" spans="1:20" ht="23.25" customHeight="1">
      <c r="A33" s="2571" t="s">
        <v>1492</v>
      </c>
      <c r="B33" s="2572" t="s">
        <v>1493</v>
      </c>
      <c r="C33" s="2573"/>
      <c r="D33" s="2573"/>
      <c r="E33" s="2573"/>
      <c r="F33" s="2573">
        <v>0</v>
      </c>
      <c r="G33" s="2573">
        <v>0</v>
      </c>
      <c r="H33" s="2573">
        <v>45000000</v>
      </c>
      <c r="I33" s="2573">
        <f t="shared" si="4"/>
        <v>45000000</v>
      </c>
      <c r="J33" s="2575" t="s">
        <v>1495</v>
      </c>
      <c r="K33" s="2634" t="s">
        <v>1176</v>
      </c>
      <c r="L33" s="948" t="s">
        <v>1201</v>
      </c>
      <c r="M33" s="947">
        <f t="shared" ref="M33:R33" si="24">SUM(M34:M38)</f>
        <v>488346000</v>
      </c>
      <c r="N33" s="947">
        <f t="shared" si="24"/>
        <v>470217000</v>
      </c>
      <c r="O33" s="947">
        <f t="shared" si="24"/>
        <v>486820838</v>
      </c>
      <c r="P33" s="947">
        <f t="shared" si="24"/>
        <v>523963768</v>
      </c>
      <c r="Q33" s="947">
        <f t="shared" si="24"/>
        <v>525339268</v>
      </c>
      <c r="R33" s="947">
        <f t="shared" si="24"/>
        <v>525339268</v>
      </c>
      <c r="S33" s="947">
        <f t="shared" ref="S33:S50" si="25">R33-Q33</f>
        <v>0</v>
      </c>
      <c r="T33" s="1052"/>
    </row>
    <row r="34" spans="1:20" ht="16.5" customHeight="1">
      <c r="A34" s="2633" t="s">
        <v>1209</v>
      </c>
      <c r="B34" s="946" t="s">
        <v>1201</v>
      </c>
      <c r="C34" s="947">
        <f t="shared" ref="C34:H34" si="26">SUM(C35:C39)</f>
        <v>71810000</v>
      </c>
      <c r="D34" s="947">
        <f t="shared" si="26"/>
        <v>35905000</v>
      </c>
      <c r="E34" s="947">
        <f t="shared" si="26"/>
        <v>35905000</v>
      </c>
      <c r="F34" s="947">
        <f t="shared" si="26"/>
        <v>35905000</v>
      </c>
      <c r="G34" s="947">
        <f t="shared" si="26"/>
        <v>35905000</v>
      </c>
      <c r="H34" s="947">
        <f t="shared" si="26"/>
        <v>35905000</v>
      </c>
      <c r="I34" s="947">
        <f t="shared" si="4"/>
        <v>0</v>
      </c>
      <c r="J34" s="1049"/>
      <c r="K34" s="2630"/>
      <c r="L34" s="944" t="s">
        <v>1196</v>
      </c>
      <c r="M34" s="943">
        <v>360026000</v>
      </c>
      <c r="N34" s="943">
        <v>347157000</v>
      </c>
      <c r="O34" s="943">
        <v>359529838</v>
      </c>
      <c r="P34" s="943">
        <v>373672768</v>
      </c>
      <c r="Q34" s="943">
        <v>375048268</v>
      </c>
      <c r="R34" s="943">
        <v>375048268</v>
      </c>
      <c r="S34" s="943">
        <f t="shared" si="25"/>
        <v>0</v>
      </c>
      <c r="T34" s="1696"/>
    </row>
    <row r="35" spans="1:20" ht="17.25" customHeight="1">
      <c r="A35" s="2629"/>
      <c r="B35" s="942" t="s">
        <v>1196</v>
      </c>
      <c r="C35" s="943">
        <v>70810000</v>
      </c>
      <c r="D35" s="943">
        <v>34905000</v>
      </c>
      <c r="E35" s="943">
        <v>34905000</v>
      </c>
      <c r="F35" s="943">
        <v>34905000</v>
      </c>
      <c r="G35" s="943">
        <v>34905000</v>
      </c>
      <c r="H35" s="943">
        <v>34905000</v>
      </c>
      <c r="I35" s="943">
        <f t="shared" si="4"/>
        <v>0</v>
      </c>
      <c r="J35" s="1047"/>
      <c r="K35" s="2630"/>
      <c r="L35" s="944" t="s">
        <v>1197</v>
      </c>
      <c r="M35" s="943">
        <v>123220000</v>
      </c>
      <c r="N35" s="943">
        <v>119710000</v>
      </c>
      <c r="O35" s="943">
        <v>122710000</v>
      </c>
      <c r="P35" s="943">
        <v>145710000</v>
      </c>
      <c r="Q35" s="943">
        <v>145710000</v>
      </c>
      <c r="R35" s="943">
        <v>145710000</v>
      </c>
      <c r="S35" s="943">
        <f t="shared" si="25"/>
        <v>0</v>
      </c>
      <c r="T35" s="1696"/>
    </row>
    <row r="36" spans="1:20" ht="16.5" customHeight="1">
      <c r="A36" s="2629"/>
      <c r="B36" s="942" t="s">
        <v>1197</v>
      </c>
      <c r="C36" s="943">
        <v>1000000</v>
      </c>
      <c r="D36" s="943">
        <v>1000000</v>
      </c>
      <c r="E36" s="943">
        <v>1000000</v>
      </c>
      <c r="F36" s="943">
        <v>1000000</v>
      </c>
      <c r="G36" s="943">
        <v>1000000</v>
      </c>
      <c r="H36" s="943">
        <v>1000000</v>
      </c>
      <c r="I36" s="943">
        <f t="shared" si="4"/>
        <v>0</v>
      </c>
      <c r="J36" s="1047"/>
      <c r="K36" s="2630"/>
      <c r="L36" s="944" t="s">
        <v>1198</v>
      </c>
      <c r="M36" s="943">
        <v>0</v>
      </c>
      <c r="N36" s="943">
        <v>0</v>
      </c>
      <c r="O36" s="943">
        <v>0</v>
      </c>
      <c r="P36" s="943">
        <v>0</v>
      </c>
      <c r="Q36" s="943">
        <v>0</v>
      </c>
      <c r="R36" s="943">
        <v>0</v>
      </c>
      <c r="S36" s="943">
        <f t="shared" si="25"/>
        <v>0</v>
      </c>
      <c r="T36" s="1045"/>
    </row>
    <row r="37" spans="1:20" ht="16.5" customHeight="1">
      <c r="A37" s="2629"/>
      <c r="B37" s="942" t="s">
        <v>1198</v>
      </c>
      <c r="C37" s="943">
        <v>0</v>
      </c>
      <c r="D37" s="943">
        <v>0</v>
      </c>
      <c r="E37" s="943">
        <v>0</v>
      </c>
      <c r="F37" s="943">
        <v>0</v>
      </c>
      <c r="G37" s="943"/>
      <c r="H37" s="943"/>
      <c r="I37" s="943">
        <f t="shared" si="4"/>
        <v>0</v>
      </c>
      <c r="J37" s="1047"/>
      <c r="K37" s="2630"/>
      <c r="L37" s="944" t="s">
        <v>1199</v>
      </c>
      <c r="M37" s="943">
        <v>0</v>
      </c>
      <c r="N37" s="943">
        <v>0</v>
      </c>
      <c r="O37" s="943">
        <v>0</v>
      </c>
      <c r="P37" s="943">
        <v>0</v>
      </c>
      <c r="Q37" s="943">
        <v>0</v>
      </c>
      <c r="R37" s="943">
        <v>0</v>
      </c>
      <c r="S37" s="943">
        <f t="shared" si="25"/>
        <v>0</v>
      </c>
      <c r="T37" s="1045"/>
    </row>
    <row r="38" spans="1:20" ht="16.5" customHeight="1">
      <c r="A38" s="2629"/>
      <c r="B38" s="942" t="s">
        <v>1199</v>
      </c>
      <c r="C38" s="943">
        <v>0</v>
      </c>
      <c r="D38" s="943">
        <v>0</v>
      </c>
      <c r="E38" s="943">
        <v>0</v>
      </c>
      <c r="F38" s="943">
        <v>0</v>
      </c>
      <c r="G38" s="943"/>
      <c r="H38" s="943"/>
      <c r="I38" s="943">
        <f t="shared" si="4"/>
        <v>0</v>
      </c>
      <c r="J38" s="1047"/>
      <c r="K38" s="2636"/>
      <c r="L38" s="1313" t="s">
        <v>1200</v>
      </c>
      <c r="M38" s="945">
        <v>5100000</v>
      </c>
      <c r="N38" s="945">
        <v>3350000</v>
      </c>
      <c r="O38" s="945">
        <v>4581000</v>
      </c>
      <c r="P38" s="945">
        <v>4581000</v>
      </c>
      <c r="Q38" s="945">
        <v>4581000</v>
      </c>
      <c r="R38" s="945">
        <v>4581000</v>
      </c>
      <c r="S38" s="945">
        <f t="shared" si="25"/>
        <v>0</v>
      </c>
      <c r="T38" s="1314"/>
    </row>
    <row r="39" spans="1:20" ht="16.5" customHeight="1">
      <c r="A39" s="2629"/>
      <c r="B39" s="1312" t="s">
        <v>1200</v>
      </c>
      <c r="C39" s="945">
        <v>0</v>
      </c>
      <c r="D39" s="945">
        <v>0</v>
      </c>
      <c r="E39" s="945">
        <v>0</v>
      </c>
      <c r="F39" s="945">
        <v>0</v>
      </c>
      <c r="G39" s="945"/>
      <c r="H39" s="945"/>
      <c r="I39" s="945">
        <f t="shared" si="4"/>
        <v>0</v>
      </c>
      <c r="J39" s="1048"/>
      <c r="K39" s="2638" t="s">
        <v>1178</v>
      </c>
      <c r="L39" s="948" t="s">
        <v>1201</v>
      </c>
      <c r="M39" s="947">
        <f t="shared" ref="M39:R39" si="27">SUM(M40:M44)</f>
        <v>59853378</v>
      </c>
      <c r="N39" s="947">
        <f t="shared" si="27"/>
        <v>22000000</v>
      </c>
      <c r="O39" s="947">
        <f t="shared" si="27"/>
        <v>20641148</v>
      </c>
      <c r="P39" s="947">
        <f t="shared" si="27"/>
        <v>20641148</v>
      </c>
      <c r="Q39" s="947">
        <f t="shared" si="27"/>
        <v>20641148</v>
      </c>
      <c r="R39" s="947">
        <f t="shared" si="27"/>
        <v>20641148</v>
      </c>
      <c r="S39" s="947">
        <f t="shared" si="25"/>
        <v>0</v>
      </c>
      <c r="T39" s="1052"/>
    </row>
    <row r="40" spans="1:20" ht="16.5" customHeight="1">
      <c r="A40" s="2633" t="s">
        <v>1210</v>
      </c>
      <c r="B40" s="946" t="s">
        <v>1201</v>
      </c>
      <c r="C40" s="947">
        <f t="shared" ref="C40:H40" si="28">SUM(C41:C45)</f>
        <v>445035282</v>
      </c>
      <c r="D40" s="947">
        <f t="shared" si="28"/>
        <v>364449000</v>
      </c>
      <c r="E40" s="947">
        <f t="shared" si="28"/>
        <v>410051825</v>
      </c>
      <c r="F40" s="947">
        <f t="shared" si="28"/>
        <v>410051825</v>
      </c>
      <c r="G40" s="947">
        <f t="shared" si="28"/>
        <v>410051825</v>
      </c>
      <c r="H40" s="947">
        <f t="shared" si="28"/>
        <v>410051825</v>
      </c>
      <c r="I40" s="947">
        <f t="shared" si="4"/>
        <v>0</v>
      </c>
      <c r="J40" s="1049"/>
      <c r="K40" s="2639"/>
      <c r="L40" s="944" t="s">
        <v>1196</v>
      </c>
      <c r="M40" s="943">
        <v>57853378</v>
      </c>
      <c r="N40" s="943">
        <v>20000000</v>
      </c>
      <c r="O40" s="943">
        <v>20000000</v>
      </c>
      <c r="P40" s="943">
        <v>20000000</v>
      </c>
      <c r="Q40" s="943">
        <v>20000000</v>
      </c>
      <c r="R40" s="943">
        <v>20000000</v>
      </c>
      <c r="S40" s="943">
        <f t="shared" si="25"/>
        <v>0</v>
      </c>
      <c r="T40" s="1045"/>
    </row>
    <row r="41" spans="1:20" ht="16.5" customHeight="1">
      <c r="A41" s="2629"/>
      <c r="B41" s="942" t="s">
        <v>1196</v>
      </c>
      <c r="C41" s="943">
        <v>414068282</v>
      </c>
      <c r="D41" s="943">
        <v>333434000</v>
      </c>
      <c r="E41" s="943">
        <v>372151000</v>
      </c>
      <c r="F41" s="943">
        <v>372151000</v>
      </c>
      <c r="G41" s="943">
        <v>372151000</v>
      </c>
      <c r="H41" s="943">
        <v>372151000</v>
      </c>
      <c r="I41" s="943">
        <f t="shared" si="4"/>
        <v>0</v>
      </c>
      <c r="J41" s="1047"/>
      <c r="K41" s="2639"/>
      <c r="L41" s="944" t="s">
        <v>1197</v>
      </c>
      <c r="M41" s="943">
        <v>0</v>
      </c>
      <c r="N41" s="943">
        <v>0</v>
      </c>
      <c r="O41" s="943">
        <v>0</v>
      </c>
      <c r="P41" s="943">
        <v>0</v>
      </c>
      <c r="Q41" s="943">
        <v>0</v>
      </c>
      <c r="R41" s="943">
        <v>0</v>
      </c>
      <c r="S41" s="943">
        <f t="shared" si="25"/>
        <v>0</v>
      </c>
      <c r="T41" s="1045"/>
    </row>
    <row r="42" spans="1:20" ht="16.5" customHeight="1">
      <c r="A42" s="2629"/>
      <c r="B42" s="942" t="s">
        <v>1197</v>
      </c>
      <c r="C42" s="943">
        <v>7938000</v>
      </c>
      <c r="D42" s="943">
        <v>8080000</v>
      </c>
      <c r="E42" s="943">
        <v>14982568</v>
      </c>
      <c r="F42" s="943">
        <v>14982568</v>
      </c>
      <c r="G42" s="943">
        <v>14982568</v>
      </c>
      <c r="H42" s="943">
        <v>14982568</v>
      </c>
      <c r="I42" s="943">
        <f t="shared" si="4"/>
        <v>0</v>
      </c>
      <c r="J42" s="1309"/>
      <c r="K42" s="2639"/>
      <c r="L42" s="944" t="s">
        <v>1198</v>
      </c>
      <c r="M42" s="943">
        <v>0</v>
      </c>
      <c r="N42" s="943">
        <v>0</v>
      </c>
      <c r="O42" s="943">
        <v>0</v>
      </c>
      <c r="P42" s="943">
        <v>0</v>
      </c>
      <c r="Q42" s="943">
        <v>0</v>
      </c>
      <c r="R42" s="943">
        <v>0</v>
      </c>
      <c r="S42" s="943">
        <f t="shared" si="25"/>
        <v>0</v>
      </c>
      <c r="T42" s="1045"/>
    </row>
    <row r="43" spans="1:20" ht="16.5" customHeight="1">
      <c r="A43" s="2629"/>
      <c r="B43" s="942" t="s">
        <v>1198</v>
      </c>
      <c r="C43" s="943">
        <v>0</v>
      </c>
      <c r="D43" s="943">
        <v>0</v>
      </c>
      <c r="E43" s="943">
        <v>9</v>
      </c>
      <c r="F43" s="943">
        <v>9</v>
      </c>
      <c r="G43" s="943">
        <v>9</v>
      </c>
      <c r="H43" s="943">
        <v>9</v>
      </c>
      <c r="I43" s="943">
        <f t="shared" si="4"/>
        <v>0</v>
      </c>
      <c r="J43" s="1309"/>
      <c r="K43" s="2639"/>
      <c r="L43" s="944" t="s">
        <v>1199</v>
      </c>
      <c r="M43" s="943">
        <v>0</v>
      </c>
      <c r="N43" s="943">
        <v>0</v>
      </c>
      <c r="O43" s="943">
        <v>0</v>
      </c>
      <c r="P43" s="943">
        <v>0</v>
      </c>
      <c r="Q43" s="943">
        <v>0</v>
      </c>
      <c r="R43" s="943">
        <v>0</v>
      </c>
      <c r="S43" s="943">
        <f t="shared" si="25"/>
        <v>0</v>
      </c>
      <c r="T43" s="1045"/>
    </row>
    <row r="44" spans="1:20" ht="16.5" customHeight="1">
      <c r="A44" s="2629"/>
      <c r="B44" s="942" t="s">
        <v>1199</v>
      </c>
      <c r="C44" s="943">
        <v>0</v>
      </c>
      <c r="D44" s="943">
        <v>0</v>
      </c>
      <c r="E44" s="943">
        <v>0</v>
      </c>
      <c r="F44" s="943">
        <v>0</v>
      </c>
      <c r="G44" s="943">
        <v>0</v>
      </c>
      <c r="H44" s="943">
        <v>0</v>
      </c>
      <c r="I44" s="943">
        <f t="shared" si="4"/>
        <v>0</v>
      </c>
      <c r="J44" s="1309"/>
      <c r="K44" s="2641"/>
      <c r="L44" s="954" t="s">
        <v>1200</v>
      </c>
      <c r="M44" s="953">
        <v>2000000</v>
      </c>
      <c r="N44" s="953">
        <v>2000000</v>
      </c>
      <c r="O44" s="953">
        <v>641148</v>
      </c>
      <c r="P44" s="953">
        <v>641148</v>
      </c>
      <c r="Q44" s="953">
        <v>641148</v>
      </c>
      <c r="R44" s="953">
        <v>641148</v>
      </c>
      <c r="S44" s="953">
        <f t="shared" si="25"/>
        <v>0</v>
      </c>
      <c r="T44" s="1054"/>
    </row>
    <row r="45" spans="1:20" ht="16.5" customHeight="1">
      <c r="A45" s="2635"/>
      <c r="B45" s="952" t="s">
        <v>1200</v>
      </c>
      <c r="C45" s="953">
        <v>23029000</v>
      </c>
      <c r="D45" s="953">
        <v>22935000</v>
      </c>
      <c r="E45" s="953">
        <v>22918248</v>
      </c>
      <c r="F45" s="953">
        <v>22918248</v>
      </c>
      <c r="G45" s="953">
        <v>22918248</v>
      </c>
      <c r="H45" s="953">
        <v>22918248</v>
      </c>
      <c r="I45" s="953">
        <f t="shared" si="4"/>
        <v>0</v>
      </c>
      <c r="J45" s="1310"/>
      <c r="K45" s="2638" t="s">
        <v>1180</v>
      </c>
      <c r="L45" s="956" t="s">
        <v>1201</v>
      </c>
      <c r="M45" s="940">
        <f t="shared" ref="M45:R45" si="29">SUM(M46:M50)</f>
        <v>3570000</v>
      </c>
      <c r="N45" s="940">
        <f t="shared" si="29"/>
        <v>1032000</v>
      </c>
      <c r="O45" s="940">
        <f t="shared" si="29"/>
        <v>1949326</v>
      </c>
      <c r="P45" s="940">
        <f t="shared" si="29"/>
        <v>1949804</v>
      </c>
      <c r="Q45" s="940">
        <f t="shared" si="29"/>
        <v>1949804</v>
      </c>
      <c r="R45" s="940">
        <f t="shared" si="29"/>
        <v>1949804</v>
      </c>
      <c r="S45" s="940">
        <f t="shared" si="25"/>
        <v>0</v>
      </c>
      <c r="T45" s="1051"/>
    </row>
    <row r="46" spans="1:20" ht="16.5" customHeight="1">
      <c r="A46" s="2629" t="s">
        <v>1211</v>
      </c>
      <c r="B46" s="955" t="s">
        <v>1201</v>
      </c>
      <c r="C46" s="940">
        <f t="shared" ref="C46:H46" si="30">SUM(C47:C51)</f>
        <v>111089118</v>
      </c>
      <c r="D46" s="940">
        <f t="shared" si="30"/>
        <v>109234000</v>
      </c>
      <c r="E46" s="940">
        <f t="shared" si="30"/>
        <v>109234000</v>
      </c>
      <c r="F46" s="940">
        <f t="shared" si="30"/>
        <v>109234000</v>
      </c>
      <c r="G46" s="940">
        <f t="shared" si="30"/>
        <v>109234000</v>
      </c>
      <c r="H46" s="940">
        <f t="shared" si="30"/>
        <v>109234000</v>
      </c>
      <c r="I46" s="940">
        <f t="shared" si="4"/>
        <v>0</v>
      </c>
      <c r="J46" s="1046"/>
      <c r="K46" s="2639"/>
      <c r="L46" s="944" t="s">
        <v>1196</v>
      </c>
      <c r="M46" s="943">
        <v>3538000</v>
      </c>
      <c r="N46" s="943">
        <v>1000000</v>
      </c>
      <c r="O46" s="943">
        <v>1917326</v>
      </c>
      <c r="P46" s="943">
        <v>1917804</v>
      </c>
      <c r="Q46" s="943">
        <v>1917804</v>
      </c>
      <c r="R46" s="943">
        <v>1917804</v>
      </c>
      <c r="S46" s="943">
        <f t="shared" si="25"/>
        <v>0</v>
      </c>
      <c r="T46" s="1306"/>
    </row>
    <row r="47" spans="1:20" ht="16.5" customHeight="1">
      <c r="A47" s="2629"/>
      <c r="B47" s="942" t="s">
        <v>1196</v>
      </c>
      <c r="C47" s="943">
        <v>111022118</v>
      </c>
      <c r="D47" s="943">
        <v>109167000</v>
      </c>
      <c r="E47" s="943">
        <v>109167000</v>
      </c>
      <c r="F47" s="943">
        <v>109167000</v>
      </c>
      <c r="G47" s="943">
        <v>109167000</v>
      </c>
      <c r="H47" s="943">
        <v>109167000</v>
      </c>
      <c r="I47" s="943">
        <f t="shared" si="4"/>
        <v>0</v>
      </c>
      <c r="J47" s="1047"/>
      <c r="K47" s="2639"/>
      <c r="L47" s="944" t="s">
        <v>1197</v>
      </c>
      <c r="M47" s="943">
        <v>10000</v>
      </c>
      <c r="N47" s="943">
        <v>10000</v>
      </c>
      <c r="O47" s="943">
        <v>10000</v>
      </c>
      <c r="P47" s="943">
        <v>10000</v>
      </c>
      <c r="Q47" s="943">
        <v>10000</v>
      </c>
      <c r="R47" s="943">
        <v>10000</v>
      </c>
      <c r="S47" s="943">
        <f t="shared" si="25"/>
        <v>0</v>
      </c>
      <c r="T47" s="1045"/>
    </row>
    <row r="48" spans="1:20" ht="16.5" customHeight="1">
      <c r="A48" s="2629"/>
      <c r="B48" s="942" t="s">
        <v>1197</v>
      </c>
      <c r="C48" s="943">
        <v>15000</v>
      </c>
      <c r="D48" s="943">
        <v>15000</v>
      </c>
      <c r="E48" s="943">
        <v>15000</v>
      </c>
      <c r="F48" s="943">
        <v>15000</v>
      </c>
      <c r="G48" s="943">
        <v>15000</v>
      </c>
      <c r="H48" s="943">
        <v>15000</v>
      </c>
      <c r="I48" s="943">
        <f t="shared" si="4"/>
        <v>0</v>
      </c>
      <c r="J48" s="1047"/>
      <c r="K48" s="2639"/>
      <c r="L48" s="944" t="s">
        <v>1198</v>
      </c>
      <c r="M48" s="943">
        <v>7000</v>
      </c>
      <c r="N48" s="943">
        <v>7000</v>
      </c>
      <c r="O48" s="943">
        <v>7000</v>
      </c>
      <c r="P48" s="943">
        <v>7000</v>
      </c>
      <c r="Q48" s="943">
        <v>7000</v>
      </c>
      <c r="R48" s="943">
        <v>7000</v>
      </c>
      <c r="S48" s="943">
        <f t="shared" si="25"/>
        <v>0</v>
      </c>
      <c r="T48" s="1045"/>
    </row>
    <row r="49" spans="1:20" ht="16.5" customHeight="1">
      <c r="A49" s="2629"/>
      <c r="B49" s="942" t="s">
        <v>1198</v>
      </c>
      <c r="C49" s="943">
        <v>7000</v>
      </c>
      <c r="D49" s="943">
        <v>7000</v>
      </c>
      <c r="E49" s="943">
        <v>7000</v>
      </c>
      <c r="F49" s="943">
        <v>7000</v>
      </c>
      <c r="G49" s="943">
        <v>7000</v>
      </c>
      <c r="H49" s="943">
        <v>7000</v>
      </c>
      <c r="I49" s="943">
        <f t="shared" si="4"/>
        <v>0</v>
      </c>
      <c r="J49" s="1047"/>
      <c r="K49" s="2639"/>
      <c r="L49" s="944" t="s">
        <v>1199</v>
      </c>
      <c r="M49" s="943">
        <v>15000</v>
      </c>
      <c r="N49" s="943">
        <v>15000</v>
      </c>
      <c r="O49" s="943">
        <v>15000</v>
      </c>
      <c r="P49" s="943">
        <v>15000</v>
      </c>
      <c r="Q49" s="943">
        <v>15000</v>
      </c>
      <c r="R49" s="943">
        <v>15000</v>
      </c>
      <c r="S49" s="943">
        <f t="shared" si="25"/>
        <v>0</v>
      </c>
      <c r="T49" s="1045"/>
    </row>
    <row r="50" spans="1:20" ht="16.5" customHeight="1" thickBot="1">
      <c r="A50" s="2629"/>
      <c r="B50" s="942" t="s">
        <v>1199</v>
      </c>
      <c r="C50" s="943">
        <v>15000</v>
      </c>
      <c r="D50" s="943">
        <v>15000</v>
      </c>
      <c r="E50" s="943">
        <v>15000</v>
      </c>
      <c r="F50" s="943">
        <v>15000</v>
      </c>
      <c r="G50" s="943">
        <v>15000</v>
      </c>
      <c r="H50" s="943">
        <v>15000</v>
      </c>
      <c r="I50" s="943">
        <f t="shared" si="4"/>
        <v>0</v>
      </c>
      <c r="J50" s="1047"/>
      <c r="K50" s="2640"/>
      <c r="L50" s="951" t="s">
        <v>1200</v>
      </c>
      <c r="M50" s="950">
        <v>0</v>
      </c>
      <c r="N50" s="950">
        <v>0</v>
      </c>
      <c r="O50" s="950">
        <v>0</v>
      </c>
      <c r="P50" s="950">
        <v>0</v>
      </c>
      <c r="Q50" s="950">
        <v>0</v>
      </c>
      <c r="R50" s="950">
        <v>0</v>
      </c>
      <c r="S50" s="950">
        <f t="shared" si="25"/>
        <v>0</v>
      </c>
      <c r="T50" s="1053"/>
    </row>
    <row r="51" spans="1:20" ht="16.5" customHeight="1" thickBot="1">
      <c r="A51" s="2637"/>
      <c r="B51" s="949" t="s">
        <v>1200</v>
      </c>
      <c r="C51" s="950">
        <v>30000</v>
      </c>
      <c r="D51" s="950">
        <v>30000</v>
      </c>
      <c r="E51" s="950">
        <v>30000</v>
      </c>
      <c r="F51" s="950">
        <v>30000</v>
      </c>
      <c r="G51" s="950">
        <v>30000</v>
      </c>
      <c r="H51" s="950">
        <v>30000</v>
      </c>
      <c r="I51" s="950">
        <f t="shared" si="4"/>
        <v>0</v>
      </c>
      <c r="J51" s="1050"/>
      <c r="K51" s="2574"/>
      <c r="L51" s="951"/>
      <c r="M51" s="950"/>
      <c r="N51" s="950"/>
      <c r="O51" s="950"/>
      <c r="P51" s="950"/>
      <c r="Q51" s="950"/>
      <c r="R51" s="950"/>
      <c r="S51" s="950"/>
      <c r="T51" s="1053"/>
    </row>
  </sheetData>
  <mergeCells count="18">
    <mergeCell ref="A34:A39"/>
    <mergeCell ref="A40:A45"/>
    <mergeCell ref="A46:A51"/>
    <mergeCell ref="K45:K50"/>
    <mergeCell ref="K39:K44"/>
    <mergeCell ref="K33:K38"/>
    <mergeCell ref="A15:A20"/>
    <mergeCell ref="K15:K20"/>
    <mergeCell ref="A21:A26"/>
    <mergeCell ref="K21:K26"/>
    <mergeCell ref="A27:A32"/>
    <mergeCell ref="K27:K32"/>
    <mergeCell ref="A1:I1"/>
    <mergeCell ref="A3:A8"/>
    <mergeCell ref="K3:K8"/>
    <mergeCell ref="A9:A14"/>
    <mergeCell ref="K9:K14"/>
    <mergeCell ref="K1:T1"/>
  </mergeCells>
  <phoneticPr fontId="21" type="noConversion"/>
  <printOptions horizontalCentered="1"/>
  <pageMargins left="0" right="0" top="0.6692913385826772" bottom="0.35433070866141736" header="0.27559055118110237" footer="7.874015748031496E-2"/>
  <pageSetup paperSize="9" scale="60" orientation="landscape" errors="dash" r:id="rId1"/>
  <headerFooter alignWithMargins="0">
    <oddHeader>&amp;C&amp;"바탕체,보통"&amp;20 2019년 3차 추경예산안 세부내역</oddHeader>
    <oddFooter>&amp;N페이지 중 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C000"/>
  </sheetPr>
  <dimension ref="A1:AD44"/>
  <sheetViews>
    <sheetView showGridLines="0" zoomScaleNormal="100" zoomScaleSheetLayoutView="85" workbookViewId="0">
      <selection activeCell="T9" sqref="A9:T19"/>
    </sheetView>
  </sheetViews>
  <sheetFormatPr defaultRowHeight="13.5"/>
  <cols>
    <col min="1" max="2" width="5.77734375" style="1" customWidth="1"/>
    <col min="3" max="3" width="18.77734375" style="1" customWidth="1"/>
    <col min="4" max="6" width="12.77734375" style="49" hidden="1" customWidth="1"/>
    <col min="7" max="7" width="12.77734375" style="1699" hidden="1" customWidth="1"/>
    <col min="8" max="8" width="12.77734375" style="1699" customWidth="1"/>
    <col min="9" max="9" width="12.77734375" style="49" customWidth="1"/>
    <col min="10" max="10" width="10.77734375" style="1" customWidth="1"/>
    <col min="11" max="11" width="8.77734375" style="1" customWidth="1"/>
    <col min="12" max="13" width="7.77734375" style="1" customWidth="1"/>
    <col min="14" max="14" width="18.77734375" style="1" customWidth="1"/>
    <col min="15" max="17" width="12.77734375" style="49" hidden="1" customWidth="1"/>
    <col min="18" max="18" width="12.77734375" style="1699" hidden="1" customWidth="1"/>
    <col min="19" max="19" width="12.77734375" style="1699" customWidth="1"/>
    <col min="20" max="20" width="12.77734375" style="49" customWidth="1"/>
    <col min="21" max="21" width="10.77734375" style="1" customWidth="1"/>
    <col min="22" max="22" width="8.77734375" style="1" customWidth="1"/>
    <col min="23" max="16384" width="8.88671875" style="1"/>
  </cols>
  <sheetData>
    <row r="1" spans="1:22">
      <c r="A1" s="2652" t="s">
        <v>14</v>
      </c>
      <c r="B1" s="2652"/>
      <c r="C1" s="2652"/>
      <c r="D1" s="28"/>
      <c r="E1" s="28"/>
      <c r="F1" s="28"/>
      <c r="G1" s="1719"/>
      <c r="H1" s="1719"/>
      <c r="I1" s="28"/>
      <c r="J1" s="2"/>
      <c r="K1" s="2"/>
      <c r="L1" s="2"/>
      <c r="M1" s="2"/>
      <c r="N1" s="2"/>
      <c r="U1" s="2653" t="s">
        <v>15</v>
      </c>
      <c r="V1" s="2653"/>
    </row>
    <row r="2" spans="1:22" s="4" customFormat="1" ht="18" customHeight="1">
      <c r="A2" s="2654" t="s">
        <v>16</v>
      </c>
      <c r="B2" s="2655"/>
      <c r="C2" s="2655"/>
      <c r="D2" s="2655"/>
      <c r="E2" s="2655"/>
      <c r="F2" s="2655"/>
      <c r="G2" s="2655"/>
      <c r="H2" s="2655"/>
      <c r="I2" s="2655"/>
      <c r="J2" s="2655"/>
      <c r="K2" s="2656"/>
      <c r="L2" s="2657" t="s">
        <v>17</v>
      </c>
      <c r="M2" s="2655"/>
      <c r="N2" s="2655"/>
      <c r="O2" s="2655"/>
      <c r="P2" s="2655"/>
      <c r="Q2" s="2655"/>
      <c r="R2" s="2655"/>
      <c r="S2" s="2655"/>
      <c r="T2" s="2655"/>
      <c r="U2" s="2655"/>
      <c r="V2" s="2656"/>
    </row>
    <row r="3" spans="1:22" s="4" customFormat="1" ht="18" customHeight="1">
      <c r="A3" s="2645" t="s">
        <v>18</v>
      </c>
      <c r="B3" s="2647" t="s">
        <v>19</v>
      </c>
      <c r="C3" s="2647" t="s">
        <v>20</v>
      </c>
      <c r="D3" s="888" t="s">
        <v>721</v>
      </c>
      <c r="E3" s="888" t="s">
        <v>1213</v>
      </c>
      <c r="F3" s="888" t="s">
        <v>913</v>
      </c>
      <c r="G3" s="1707" t="s">
        <v>913</v>
      </c>
      <c r="H3" s="1707" t="s">
        <v>913</v>
      </c>
      <c r="I3" s="888" t="s">
        <v>913</v>
      </c>
      <c r="J3" s="2647" t="s">
        <v>82</v>
      </c>
      <c r="K3" s="2649"/>
      <c r="L3" s="2650" t="s">
        <v>18</v>
      </c>
      <c r="M3" s="2647" t="s">
        <v>19</v>
      </c>
      <c r="N3" s="2647" t="s">
        <v>20</v>
      </c>
      <c r="O3" s="888" t="s">
        <v>721</v>
      </c>
      <c r="P3" s="888" t="s">
        <v>1213</v>
      </c>
      <c r="Q3" s="888" t="s">
        <v>913</v>
      </c>
      <c r="R3" s="1707" t="s">
        <v>913</v>
      </c>
      <c r="S3" s="1707" t="s">
        <v>913</v>
      </c>
      <c r="T3" s="888" t="s">
        <v>913</v>
      </c>
      <c r="U3" s="2647" t="s">
        <v>82</v>
      </c>
      <c r="V3" s="2649"/>
    </row>
    <row r="4" spans="1:22" s="4" customFormat="1" ht="18" customHeight="1">
      <c r="A4" s="2646"/>
      <c r="B4" s="2648"/>
      <c r="C4" s="2648"/>
      <c r="D4" s="910" t="s">
        <v>915</v>
      </c>
      <c r="E4" s="910" t="s">
        <v>1243</v>
      </c>
      <c r="F4" s="910" t="s">
        <v>1388</v>
      </c>
      <c r="G4" s="1714" t="s">
        <v>1387</v>
      </c>
      <c r="H4" s="1925" t="s">
        <v>1420</v>
      </c>
      <c r="I4" s="910" t="s">
        <v>1489</v>
      </c>
      <c r="J4" s="68" t="s">
        <v>21</v>
      </c>
      <c r="K4" s="69" t="s">
        <v>22</v>
      </c>
      <c r="L4" s="2651"/>
      <c r="M4" s="2648"/>
      <c r="N4" s="2648"/>
      <c r="O4" s="910" t="s">
        <v>915</v>
      </c>
      <c r="P4" s="910" t="s">
        <v>1243</v>
      </c>
      <c r="Q4" s="910" t="s">
        <v>1388</v>
      </c>
      <c r="R4" s="1714" t="s">
        <v>1387</v>
      </c>
      <c r="S4" s="1925" t="s">
        <v>1420</v>
      </c>
      <c r="T4" s="910" t="s">
        <v>1489</v>
      </c>
      <c r="U4" s="68" t="s">
        <v>21</v>
      </c>
      <c r="V4" s="69" t="s">
        <v>22</v>
      </c>
    </row>
    <row r="5" spans="1:22" s="4" customFormat="1" ht="18" customHeight="1">
      <c r="A5" s="2642" t="s">
        <v>23</v>
      </c>
      <c r="B5" s="2643"/>
      <c r="C5" s="2643"/>
      <c r="D5" s="877">
        <f>D6+D13+D14+D27+D31+D34+D37</f>
        <v>2548230200</v>
      </c>
      <c r="E5" s="877">
        <f>E6+E13+E14+E27+E31+E34+E37</f>
        <v>2456247000</v>
      </c>
      <c r="F5" s="877">
        <f>F6+F13+F14+F27+F31+F34+F37</f>
        <v>2515184730</v>
      </c>
      <c r="G5" s="1700">
        <f>G6+G13+G14+G27+G31+G34+G37</f>
        <v>2530116137.9999199</v>
      </c>
      <c r="H5" s="1700">
        <v>2479807630.9999199</v>
      </c>
      <c r="I5" s="877">
        <f>I6+I13+I14+I27+I31+I34+I37+I30</f>
        <v>2524807630.9999199</v>
      </c>
      <c r="J5" s="71">
        <f>I5-H5</f>
        <v>45000000</v>
      </c>
      <c r="K5" s="72">
        <f t="shared" ref="K5:K41" si="0">J5/E5</f>
        <v>1.8320633063368626E-2</v>
      </c>
      <c r="L5" s="2644" t="s">
        <v>23</v>
      </c>
      <c r="M5" s="2643"/>
      <c r="N5" s="2643"/>
      <c r="O5" s="877">
        <f t="shared" ref="O5:T5" si="1">O6+O26+O30++O40+O39</f>
        <v>2548231000</v>
      </c>
      <c r="P5" s="877">
        <f t="shared" si="1"/>
        <v>2456247000</v>
      </c>
      <c r="Q5" s="877">
        <f t="shared" si="1"/>
        <v>2515184730</v>
      </c>
      <c r="R5" s="1700">
        <f t="shared" si="1"/>
        <v>2530116137.9413042</v>
      </c>
      <c r="S5" s="1700">
        <f t="shared" si="1"/>
        <v>2479807631.2898359</v>
      </c>
      <c r="T5" s="877">
        <f t="shared" si="1"/>
        <v>2524807631.2890358</v>
      </c>
      <c r="U5" s="160">
        <f>T5-S5</f>
        <v>44999999.999199867</v>
      </c>
      <c r="V5" s="161">
        <f t="shared" ref="V5:V29" si="2">U5/P5</f>
        <v>1.8320633063042872E-2</v>
      </c>
    </row>
    <row r="6" spans="1:22" s="4" customFormat="1" ht="18" customHeight="1">
      <c r="A6" s="756" t="s">
        <v>55</v>
      </c>
      <c r="B6" s="757" t="s">
        <v>55</v>
      </c>
      <c r="C6" s="74"/>
      <c r="D6" s="880">
        <f>SUM(D7:D12)</f>
        <v>292464200</v>
      </c>
      <c r="E6" s="880">
        <f>SUM(E7:E12)</f>
        <v>248809000</v>
      </c>
      <c r="F6" s="880">
        <f>SUM(F7:F12)</f>
        <v>244839000</v>
      </c>
      <c r="G6" s="1702">
        <f>SUM(G7:G12)</f>
        <v>240689000</v>
      </c>
      <c r="H6" s="1702">
        <v>234418400</v>
      </c>
      <c r="I6" s="880">
        <f>SUM(I7:I12)</f>
        <v>234418400</v>
      </c>
      <c r="J6" s="75">
        <f t="shared" ref="J6:J41" si="3">I6-H6</f>
        <v>0</v>
      </c>
      <c r="K6" s="76">
        <f t="shared" si="0"/>
        <v>0</v>
      </c>
      <c r="L6" s="139" t="s">
        <v>65</v>
      </c>
      <c r="M6" s="66"/>
      <c r="N6" s="66"/>
      <c r="O6" s="79">
        <f t="shared" ref="O6:T6" si="4">O7+O14+O18</f>
        <v>1929079000</v>
      </c>
      <c r="P6" s="79">
        <f t="shared" si="4"/>
        <v>1832290000</v>
      </c>
      <c r="Q6" s="79">
        <f t="shared" si="4"/>
        <v>1865059566</v>
      </c>
      <c r="R6" s="1704">
        <f t="shared" si="4"/>
        <v>1866859565.941304</v>
      </c>
      <c r="S6" s="1704">
        <f t="shared" si="4"/>
        <v>1815175559.2898357</v>
      </c>
      <c r="T6" s="79">
        <f t="shared" si="4"/>
        <v>1860175559.2890358</v>
      </c>
      <c r="U6" s="79">
        <f t="shared" ref="U6:U29" si="5">T6-S6</f>
        <v>44999999.999200106</v>
      </c>
      <c r="V6" s="80">
        <f t="shared" si="2"/>
        <v>2.4559431093986273E-2</v>
      </c>
    </row>
    <row r="7" spans="1:22" s="4" customFormat="1" ht="18" customHeight="1">
      <c r="A7" s="81"/>
      <c r="B7" s="82"/>
      <c r="C7" s="122" t="s">
        <v>491</v>
      </c>
      <c r="D7" s="900">
        <f>'복지관-세입'!D6</f>
        <v>2800000</v>
      </c>
      <c r="E7" s="900">
        <f>'복지관-세입'!E6</f>
        <v>1886000</v>
      </c>
      <c r="F7" s="900">
        <f>'복지관-세입'!F6</f>
        <v>1886000</v>
      </c>
      <c r="G7" s="900">
        <f>'복지관-세입'!G6</f>
        <v>1886000</v>
      </c>
      <c r="H7" s="900">
        <v>1886000</v>
      </c>
      <c r="I7" s="900">
        <f>'복지관-세입'!I6</f>
        <v>1886000</v>
      </c>
      <c r="J7" s="162">
        <f t="shared" si="3"/>
        <v>0</v>
      </c>
      <c r="K7" s="163">
        <f t="shared" si="0"/>
        <v>0</v>
      </c>
      <c r="L7" s="164"/>
      <c r="M7" s="74" t="s">
        <v>66</v>
      </c>
      <c r="N7" s="74"/>
      <c r="O7" s="880">
        <f t="shared" ref="O7:T7" si="6">SUM(O8:O13)</f>
        <v>1643329000</v>
      </c>
      <c r="P7" s="880">
        <f t="shared" si="6"/>
        <v>1573563000</v>
      </c>
      <c r="Q7" s="880">
        <f t="shared" si="6"/>
        <v>1576471567</v>
      </c>
      <c r="R7" s="1702">
        <f t="shared" si="6"/>
        <v>1577271566.941304</v>
      </c>
      <c r="S7" s="1702">
        <f t="shared" si="6"/>
        <v>1523233560.2898357</v>
      </c>
      <c r="T7" s="880">
        <f t="shared" si="6"/>
        <v>1523233560.2898357</v>
      </c>
      <c r="U7" s="75">
        <f t="shared" si="5"/>
        <v>0</v>
      </c>
      <c r="V7" s="76">
        <f t="shared" si="2"/>
        <v>0</v>
      </c>
    </row>
    <row r="8" spans="1:22" s="4" customFormat="1" ht="18" customHeight="1">
      <c r="A8" s="81"/>
      <c r="B8" s="82"/>
      <c r="C8" s="98" t="s">
        <v>1127</v>
      </c>
      <c r="D8" s="900">
        <f>'복지관-세입'!D8</f>
        <v>136709000</v>
      </c>
      <c r="E8" s="900">
        <f>'복지관-세입'!E8</f>
        <v>132880000</v>
      </c>
      <c r="F8" s="900">
        <f>'복지관-세입'!F8</f>
        <v>132880000</v>
      </c>
      <c r="G8" s="900">
        <f>'복지관-세입'!G8</f>
        <v>132880000</v>
      </c>
      <c r="H8" s="900">
        <v>128659400</v>
      </c>
      <c r="I8" s="900">
        <f>'복지관-세입'!I8</f>
        <v>128659400</v>
      </c>
      <c r="J8" s="165">
        <f t="shared" si="3"/>
        <v>0</v>
      </c>
      <c r="K8" s="99">
        <f t="shared" si="0"/>
        <v>0</v>
      </c>
      <c r="L8" s="90"/>
      <c r="M8" s="66"/>
      <c r="N8" s="122" t="s">
        <v>67</v>
      </c>
      <c r="O8" s="166">
        <f>'복지관-세출'!G6</f>
        <v>1124275000</v>
      </c>
      <c r="P8" s="166">
        <f>'복지관-세출'!H6</f>
        <v>1138040000</v>
      </c>
      <c r="Q8" s="166">
        <f>'복지관-세출'!I6</f>
        <v>1167960923</v>
      </c>
      <c r="R8" s="166">
        <f>'복지관-세출'!J6</f>
        <v>1167960923</v>
      </c>
      <c r="S8" s="166">
        <v>1101250300</v>
      </c>
      <c r="T8" s="166">
        <f>'복지관-세출'!L6</f>
        <v>1101250300</v>
      </c>
      <c r="U8" s="162">
        <f t="shared" si="5"/>
        <v>0</v>
      </c>
      <c r="V8" s="163">
        <f t="shared" si="2"/>
        <v>0</v>
      </c>
    </row>
    <row r="9" spans="1:22" s="4" customFormat="1" ht="18" customHeight="1">
      <c r="A9" s="81"/>
      <c r="B9" s="82"/>
      <c r="C9" s="98" t="s">
        <v>1127</v>
      </c>
      <c r="D9" s="891">
        <f>'복지관-세입'!D14</f>
        <v>0</v>
      </c>
      <c r="E9" s="891">
        <f>'복지관-세입'!E14</f>
        <v>0</v>
      </c>
      <c r="F9" s="891">
        <f>'복지관-세입'!F14</f>
        <v>0</v>
      </c>
      <c r="G9" s="891">
        <f>'복지관-세입'!G14</f>
        <v>0</v>
      </c>
      <c r="H9" s="891">
        <v>0</v>
      </c>
      <c r="I9" s="891">
        <f>'복지관-세입'!I14</f>
        <v>0</v>
      </c>
      <c r="J9" s="165">
        <f t="shared" si="3"/>
        <v>0</v>
      </c>
      <c r="K9" s="99" t="e">
        <f t="shared" si="0"/>
        <v>#DIV/0!</v>
      </c>
      <c r="L9" s="90"/>
      <c r="M9" s="82"/>
      <c r="N9" s="98" t="s">
        <v>129</v>
      </c>
      <c r="O9" s="167">
        <f>'복지관-세출'!G76</f>
        <v>245108000</v>
      </c>
      <c r="P9" s="167">
        <f>'복지관-세출'!H76</f>
        <v>185879000</v>
      </c>
      <c r="Q9" s="167">
        <f>'복지관-세출'!I76</f>
        <v>164831880</v>
      </c>
      <c r="R9" s="167">
        <f>'복지관-세출'!J76</f>
        <v>164831880</v>
      </c>
      <c r="S9" s="167">
        <v>168833120</v>
      </c>
      <c r="T9" s="167">
        <f>'복지관-세출'!L76</f>
        <v>168833120</v>
      </c>
      <c r="U9" s="165">
        <f t="shared" si="5"/>
        <v>0</v>
      </c>
      <c r="V9" s="99">
        <f t="shared" si="2"/>
        <v>0</v>
      </c>
    </row>
    <row r="10" spans="1:22" s="4" customFormat="1" ht="18" customHeight="1">
      <c r="A10" s="81"/>
      <c r="B10" s="82"/>
      <c r="C10" s="98" t="s">
        <v>450</v>
      </c>
      <c r="D10" s="891">
        <f>'복지관-세입'!D24</f>
        <v>77812000</v>
      </c>
      <c r="E10" s="891">
        <f>'복지관-세입'!E24</f>
        <v>76363000</v>
      </c>
      <c r="F10" s="891">
        <f>'복지관-세입'!F24</f>
        <v>72393000</v>
      </c>
      <c r="G10" s="891">
        <f>'복지관-세입'!G24</f>
        <v>68243000</v>
      </c>
      <c r="H10" s="891">
        <v>68243000</v>
      </c>
      <c r="I10" s="891">
        <f>'복지관-세입'!I24</f>
        <v>68243000</v>
      </c>
      <c r="J10" s="165">
        <f t="shared" si="3"/>
        <v>0</v>
      </c>
      <c r="K10" s="99">
        <f t="shared" si="0"/>
        <v>0</v>
      </c>
      <c r="L10" s="90"/>
      <c r="M10" s="82"/>
      <c r="N10" s="98" t="s">
        <v>68</v>
      </c>
      <c r="O10" s="167">
        <f>'복지관-세출'!G94</f>
        <v>680000</v>
      </c>
      <c r="P10" s="167">
        <f>'복지관-세출'!H94</f>
        <v>680000</v>
      </c>
      <c r="Q10" s="167">
        <f>'복지관-세출'!I94</f>
        <v>680000</v>
      </c>
      <c r="R10" s="167">
        <f>'복지관-세출'!J94</f>
        <v>680000</v>
      </c>
      <c r="S10" s="167">
        <v>680000</v>
      </c>
      <c r="T10" s="167">
        <f>'복지관-세출'!L94</f>
        <v>680000</v>
      </c>
      <c r="U10" s="165">
        <f t="shared" si="5"/>
        <v>0</v>
      </c>
      <c r="V10" s="99">
        <f t="shared" si="2"/>
        <v>0</v>
      </c>
    </row>
    <row r="11" spans="1:22" s="4" customFormat="1" ht="18" customHeight="1">
      <c r="A11" s="81"/>
      <c r="B11" s="82"/>
      <c r="C11" s="98" t="s">
        <v>453</v>
      </c>
      <c r="D11" s="891">
        <f>'복지관-세입'!D45</f>
        <v>29450000</v>
      </c>
      <c r="E11" s="891">
        <f>'복지관-세입'!E45</f>
        <v>36140000</v>
      </c>
      <c r="F11" s="891">
        <f>'복지관-세입'!F45</f>
        <v>36140000</v>
      </c>
      <c r="G11" s="891">
        <f>'복지관-세입'!G45</f>
        <v>36140000</v>
      </c>
      <c r="H11" s="891">
        <v>34020000</v>
      </c>
      <c r="I11" s="891">
        <f>'복지관-세입'!I45</f>
        <v>34020000</v>
      </c>
      <c r="J11" s="165">
        <f t="shared" si="3"/>
        <v>0</v>
      </c>
      <c r="K11" s="99">
        <f t="shared" si="0"/>
        <v>0</v>
      </c>
      <c r="L11" s="90"/>
      <c r="M11" s="82"/>
      <c r="N11" s="98" t="s">
        <v>70</v>
      </c>
      <c r="O11" s="167">
        <f>'복지관-세출'!G95</f>
        <v>118740000</v>
      </c>
      <c r="P11" s="167">
        <f>'복지관-세출'!H95</f>
        <v>111211000</v>
      </c>
      <c r="Q11" s="167">
        <f>'복지관-세출'!I95</f>
        <v>106704107</v>
      </c>
      <c r="R11" s="167">
        <f>'복지관-세출'!J95</f>
        <v>106704106.66666667</v>
      </c>
      <c r="S11" s="167">
        <v>114864916.66666666</v>
      </c>
      <c r="T11" s="167">
        <f>'복지관-세출'!L95</f>
        <v>114864916.66666666</v>
      </c>
      <c r="U11" s="165">
        <f t="shared" si="5"/>
        <v>0</v>
      </c>
      <c r="V11" s="99">
        <f t="shared" si="2"/>
        <v>0</v>
      </c>
    </row>
    <row r="12" spans="1:22" s="4" customFormat="1" ht="18" customHeight="1">
      <c r="A12" s="883"/>
      <c r="B12" s="884"/>
      <c r="C12" s="890" t="s">
        <v>455</v>
      </c>
      <c r="D12" s="891">
        <f>'복지관-세입'!D54</f>
        <v>45693200</v>
      </c>
      <c r="E12" s="891">
        <f>'복지관-세입'!E54</f>
        <v>1540000</v>
      </c>
      <c r="F12" s="891">
        <f>'복지관-세입'!F54</f>
        <v>1540000</v>
      </c>
      <c r="G12" s="891">
        <f>'복지관-세입'!G54</f>
        <v>1540000</v>
      </c>
      <c r="H12" s="891">
        <v>1610000</v>
      </c>
      <c r="I12" s="891">
        <f>'복지관-세입'!I54</f>
        <v>1610000</v>
      </c>
      <c r="J12" s="913">
        <f t="shared" si="3"/>
        <v>0</v>
      </c>
      <c r="K12" s="892">
        <f t="shared" si="0"/>
        <v>0</v>
      </c>
      <c r="L12" s="90"/>
      <c r="M12" s="82"/>
      <c r="N12" s="84" t="s">
        <v>71</v>
      </c>
      <c r="O12" s="168">
        <f>'복지관-세출'!G103</f>
        <v>139771000</v>
      </c>
      <c r="P12" s="168">
        <f>'복지관-세출'!H103</f>
        <v>124638000</v>
      </c>
      <c r="Q12" s="168">
        <f>'복지관-세출'!I103</f>
        <v>117129657</v>
      </c>
      <c r="R12" s="168">
        <f>'복지관-세출'!J103</f>
        <v>117129657.27463724</v>
      </c>
      <c r="S12" s="168">
        <v>117815223.62316903</v>
      </c>
      <c r="T12" s="168">
        <f>'복지관-세출'!L103</f>
        <v>117815223.62316903</v>
      </c>
      <c r="U12" s="86">
        <f t="shared" si="5"/>
        <v>0</v>
      </c>
      <c r="V12" s="87">
        <f t="shared" si="2"/>
        <v>0</v>
      </c>
    </row>
    <row r="13" spans="1:22" s="4" customFormat="1" ht="18" customHeight="1">
      <c r="A13" s="908" t="s">
        <v>158</v>
      </c>
      <c r="B13" s="909" t="s">
        <v>158</v>
      </c>
      <c r="C13" s="879" t="s">
        <v>56</v>
      </c>
      <c r="D13" s="895">
        <f>'복지관-세입'!D57</f>
        <v>0</v>
      </c>
      <c r="E13" s="895">
        <f>'복지관-세입'!E57</f>
        <v>500000</v>
      </c>
      <c r="F13" s="895">
        <f>'복지관-세입'!F57</f>
        <v>500000</v>
      </c>
      <c r="G13" s="1709">
        <f>'복지관-세입'!G57</f>
        <v>637220</v>
      </c>
      <c r="H13" s="1709">
        <v>637220</v>
      </c>
      <c r="I13" s="895">
        <f>'복지관-세입'!I57</f>
        <v>637220</v>
      </c>
      <c r="J13" s="880">
        <f t="shared" si="3"/>
        <v>0</v>
      </c>
      <c r="K13" s="881">
        <f t="shared" si="0"/>
        <v>0</v>
      </c>
      <c r="L13" s="81"/>
      <c r="M13" s="82"/>
      <c r="N13" s="84" t="s">
        <v>72</v>
      </c>
      <c r="O13" s="168">
        <f>'복지관-세출'!G123</f>
        <v>14755000</v>
      </c>
      <c r="P13" s="168">
        <f>'복지관-세출'!H123</f>
        <v>13115000</v>
      </c>
      <c r="Q13" s="168">
        <f>'복지관-세출'!I123</f>
        <v>19165000</v>
      </c>
      <c r="R13" s="168">
        <f>'복지관-세출'!J123</f>
        <v>19965000</v>
      </c>
      <c r="S13" s="168">
        <v>19790000</v>
      </c>
      <c r="T13" s="168">
        <f>'복지관-세출'!L123</f>
        <v>19790000</v>
      </c>
      <c r="U13" s="86">
        <f t="shared" si="5"/>
        <v>0</v>
      </c>
      <c r="V13" s="87">
        <f t="shared" si="2"/>
        <v>0</v>
      </c>
    </row>
    <row r="14" spans="1:22" s="4" customFormat="1" ht="23.25" customHeight="1">
      <c r="A14" s="908" t="s">
        <v>160</v>
      </c>
      <c r="B14" s="909" t="s">
        <v>159</v>
      </c>
      <c r="C14" s="879"/>
      <c r="D14" s="895">
        <f>D15+D17</f>
        <v>1598683000</v>
      </c>
      <c r="E14" s="895">
        <f>E15+E17</f>
        <v>1686849000</v>
      </c>
      <c r="F14" s="895">
        <f>F15+F17</f>
        <v>1711039730</v>
      </c>
      <c r="G14" s="1709">
        <f>G15+G17</f>
        <v>1730362520</v>
      </c>
      <c r="H14" s="1709">
        <v>1676324520</v>
      </c>
      <c r="I14" s="895">
        <f>I15+I17</f>
        <v>1676324520</v>
      </c>
      <c r="J14" s="880">
        <f t="shared" si="3"/>
        <v>0</v>
      </c>
      <c r="K14" s="881">
        <f t="shared" si="0"/>
        <v>0</v>
      </c>
      <c r="L14" s="90"/>
      <c r="M14" s="158" t="s">
        <v>73</v>
      </c>
      <c r="N14" s="74"/>
      <c r="O14" s="880">
        <f t="shared" ref="O14:T14" si="7">SUM(O15:O17)</f>
        <v>3800000</v>
      </c>
      <c r="P14" s="880">
        <f t="shared" si="7"/>
        <v>3800000</v>
      </c>
      <c r="Q14" s="880">
        <f t="shared" si="7"/>
        <v>23600000</v>
      </c>
      <c r="R14" s="1702">
        <f t="shared" si="7"/>
        <v>23600000</v>
      </c>
      <c r="S14" s="1702">
        <f t="shared" si="7"/>
        <v>23600000</v>
      </c>
      <c r="T14" s="880">
        <f t="shared" si="7"/>
        <v>23600000</v>
      </c>
      <c r="U14" s="75">
        <f t="shared" si="5"/>
        <v>0</v>
      </c>
      <c r="V14" s="76">
        <f t="shared" si="2"/>
        <v>0</v>
      </c>
    </row>
    <row r="15" spans="1:22" s="4" customFormat="1" ht="23.25" customHeight="1">
      <c r="A15" s="897"/>
      <c r="B15" s="896"/>
      <c r="C15" s="879" t="s">
        <v>321</v>
      </c>
      <c r="D15" s="895">
        <f>D16</f>
        <v>1448874000</v>
      </c>
      <c r="E15" s="895">
        <f>E16</f>
        <v>1539435000</v>
      </c>
      <c r="F15" s="895">
        <f>F16</f>
        <v>1545485000</v>
      </c>
      <c r="G15" s="1709">
        <f>G16</f>
        <v>1545485000</v>
      </c>
      <c r="H15" s="1709">
        <v>1491447000</v>
      </c>
      <c r="I15" s="895">
        <f>I16</f>
        <v>1491447000</v>
      </c>
      <c r="J15" s="880">
        <f t="shared" si="3"/>
        <v>0</v>
      </c>
      <c r="K15" s="881">
        <f t="shared" si="0"/>
        <v>0</v>
      </c>
      <c r="L15" s="81"/>
      <c r="M15" s="66"/>
      <c r="N15" s="122" t="s">
        <v>74</v>
      </c>
      <c r="O15" s="911">
        <f>'복지관-세출'!G138</f>
        <v>1200000</v>
      </c>
      <c r="P15" s="911">
        <f>'복지관-세출'!H138</f>
        <v>1200000</v>
      </c>
      <c r="Q15" s="911">
        <f>'복지관-세출'!I138</f>
        <v>3600000</v>
      </c>
      <c r="R15" s="1722">
        <f>'복지관-세출'!J138</f>
        <v>3600000</v>
      </c>
      <c r="S15" s="1722">
        <v>3600000</v>
      </c>
      <c r="T15" s="911">
        <f>'복지관-세출'!L138</f>
        <v>3600000</v>
      </c>
      <c r="U15" s="162">
        <f t="shared" si="5"/>
        <v>0</v>
      </c>
      <c r="V15" s="163">
        <f t="shared" si="2"/>
        <v>0</v>
      </c>
    </row>
    <row r="16" spans="1:22" s="4" customFormat="1" ht="18" customHeight="1">
      <c r="A16" s="897"/>
      <c r="B16" s="898"/>
      <c r="C16" s="899" t="s">
        <v>322</v>
      </c>
      <c r="D16" s="900">
        <f>'복지관-세입'!D60</f>
        <v>1448874000</v>
      </c>
      <c r="E16" s="900">
        <f>'복지관-세입'!E60</f>
        <v>1539435000</v>
      </c>
      <c r="F16" s="900">
        <f>'복지관-세입'!F60</f>
        <v>1545485000</v>
      </c>
      <c r="G16" s="900">
        <f>'복지관-세입'!G60</f>
        <v>1545485000</v>
      </c>
      <c r="H16" s="900">
        <v>1491447000</v>
      </c>
      <c r="I16" s="900">
        <f>'복지관-세입'!I60</f>
        <v>1491447000</v>
      </c>
      <c r="J16" s="911">
        <f t="shared" si="3"/>
        <v>0</v>
      </c>
      <c r="K16" s="912">
        <f t="shared" si="0"/>
        <v>0</v>
      </c>
      <c r="L16" s="90"/>
      <c r="M16" s="82"/>
      <c r="N16" s="122" t="s">
        <v>75</v>
      </c>
      <c r="O16" s="911">
        <f>'복지관-세출'!G140</f>
        <v>0</v>
      </c>
      <c r="P16" s="911">
        <f>'복지관-세출'!H140</f>
        <v>0</v>
      </c>
      <c r="Q16" s="911">
        <f>'복지관-세출'!I140</f>
        <v>17400000</v>
      </c>
      <c r="R16" s="1722">
        <f>'복지관-세출'!J140</f>
        <v>17400000</v>
      </c>
      <c r="S16" s="1722">
        <v>17400000</v>
      </c>
      <c r="T16" s="911">
        <f>'복지관-세출'!L140</f>
        <v>17400000</v>
      </c>
      <c r="U16" s="162">
        <f t="shared" si="5"/>
        <v>0</v>
      </c>
      <c r="V16" s="163" t="e">
        <f t="shared" si="2"/>
        <v>#DIV/0!</v>
      </c>
    </row>
    <row r="17" spans="1:22" s="4" customFormat="1" ht="18" customHeight="1">
      <c r="A17" s="897"/>
      <c r="B17" s="898"/>
      <c r="C17" s="914" t="s">
        <v>392</v>
      </c>
      <c r="D17" s="895">
        <f>SUM(D18:D26)</f>
        <v>149809000</v>
      </c>
      <c r="E17" s="895">
        <f>SUM(E18:E26)</f>
        <v>147414000</v>
      </c>
      <c r="F17" s="895">
        <f>SUM(F18:F26)</f>
        <v>165554730</v>
      </c>
      <c r="G17" s="1709">
        <f>SUM(G18:G26)</f>
        <v>184877520</v>
      </c>
      <c r="H17" s="1709">
        <v>184877520</v>
      </c>
      <c r="I17" s="895">
        <f>SUM(I18:I26)</f>
        <v>184877520</v>
      </c>
      <c r="J17" s="880">
        <f t="shared" si="3"/>
        <v>0</v>
      </c>
      <c r="K17" s="881">
        <f t="shared" si="0"/>
        <v>0</v>
      </c>
      <c r="L17" s="90"/>
      <c r="M17" s="82"/>
      <c r="N17" s="84" t="s">
        <v>76</v>
      </c>
      <c r="O17" s="872">
        <f>'복지관-세출'!G145</f>
        <v>2600000</v>
      </c>
      <c r="P17" s="872">
        <f>'복지관-세출'!H145</f>
        <v>2600000</v>
      </c>
      <c r="Q17" s="872">
        <f>'복지관-세출'!I145</f>
        <v>2600000</v>
      </c>
      <c r="R17" s="1708">
        <f>'복지관-세출'!J145</f>
        <v>2600000</v>
      </c>
      <c r="S17" s="1708">
        <v>2600000</v>
      </c>
      <c r="T17" s="872">
        <f>'복지관-세출'!L145</f>
        <v>2600000</v>
      </c>
      <c r="U17" s="86">
        <f t="shared" si="5"/>
        <v>0</v>
      </c>
      <c r="V17" s="87">
        <f t="shared" si="2"/>
        <v>0</v>
      </c>
    </row>
    <row r="18" spans="1:22" s="30" customFormat="1" ht="18" customHeight="1">
      <c r="A18" s="897"/>
      <c r="B18" s="898"/>
      <c r="C18" s="890" t="s">
        <v>474</v>
      </c>
      <c r="D18" s="1161">
        <f>'복지관-세입'!D67</f>
        <v>20000000</v>
      </c>
      <c r="E18" s="1161">
        <f>'복지관-세입'!E67</f>
        <v>20000000</v>
      </c>
      <c r="F18" s="885">
        <f>'복지관-세입'!F67</f>
        <v>10000000</v>
      </c>
      <c r="G18" s="1705">
        <f>'복지관-세입'!G67</f>
        <v>10000000</v>
      </c>
      <c r="H18" s="2341">
        <v>10000000</v>
      </c>
      <c r="I18" s="1161">
        <f>'복지관-세입'!I67</f>
        <v>10000000</v>
      </c>
      <c r="J18" s="886">
        <f t="shared" si="3"/>
        <v>0</v>
      </c>
      <c r="K18" s="887">
        <f t="shared" si="0"/>
        <v>0</v>
      </c>
      <c r="L18" s="90"/>
      <c r="M18" s="74" t="s">
        <v>77</v>
      </c>
      <c r="N18" s="74"/>
      <c r="O18" s="880">
        <f t="shared" ref="O18:T18" si="8">SUM(O19:O25)</f>
        <v>281950000</v>
      </c>
      <c r="P18" s="880">
        <f t="shared" si="8"/>
        <v>254927000</v>
      </c>
      <c r="Q18" s="880">
        <f t="shared" si="8"/>
        <v>264987999</v>
      </c>
      <c r="R18" s="1702">
        <f t="shared" si="8"/>
        <v>265987999</v>
      </c>
      <c r="S18" s="1702">
        <f t="shared" si="8"/>
        <v>268341999</v>
      </c>
      <c r="T18" s="880">
        <f t="shared" si="8"/>
        <v>313341998.99919999</v>
      </c>
      <c r="U18" s="75">
        <f t="shared" si="5"/>
        <v>44999999.999199986</v>
      </c>
      <c r="V18" s="76">
        <f t="shared" si="2"/>
        <v>0.17652112172975004</v>
      </c>
    </row>
    <row r="19" spans="1:22" s="4" customFormat="1" ht="18" customHeight="1">
      <c r="A19" s="897"/>
      <c r="B19" s="898"/>
      <c r="C19" s="890" t="s">
        <v>472</v>
      </c>
      <c r="D19" s="891">
        <f>'복지관-세입'!D68</f>
        <v>52650000</v>
      </c>
      <c r="E19" s="891">
        <f>'복지관-세입'!E68</f>
        <v>52650000</v>
      </c>
      <c r="F19" s="891">
        <f>'복지관-세입'!F68</f>
        <v>52650000</v>
      </c>
      <c r="G19" s="891">
        <f>'복지관-세입'!G68</f>
        <v>52650000</v>
      </c>
      <c r="H19" s="891">
        <v>52650000</v>
      </c>
      <c r="I19" s="891">
        <f>'복지관-세입'!I68</f>
        <v>52650000</v>
      </c>
      <c r="J19" s="913">
        <f t="shared" si="3"/>
        <v>0</v>
      </c>
      <c r="K19" s="892">
        <f t="shared" si="0"/>
        <v>0</v>
      </c>
      <c r="L19" s="81"/>
      <c r="M19" s="66"/>
      <c r="N19" s="122" t="s">
        <v>50</v>
      </c>
      <c r="O19" s="166">
        <f>'복지관-세출'!G150</f>
        <v>4600000</v>
      </c>
      <c r="P19" s="166">
        <f>'복지관-세출'!H150</f>
        <v>4600000</v>
      </c>
      <c r="Q19" s="166">
        <f>'복지관-세출'!I150</f>
        <v>4600000</v>
      </c>
      <c r="R19" s="166">
        <f>'복지관-세출'!J150</f>
        <v>4600000</v>
      </c>
      <c r="S19" s="166">
        <v>4600000</v>
      </c>
      <c r="T19" s="166">
        <f>'복지관-세출'!L150</f>
        <v>4600000</v>
      </c>
      <c r="U19" s="162">
        <f t="shared" si="5"/>
        <v>0</v>
      </c>
      <c r="V19" s="163">
        <f t="shared" si="2"/>
        <v>0</v>
      </c>
    </row>
    <row r="20" spans="1:22" s="30" customFormat="1" ht="18" customHeight="1">
      <c r="A20" s="897"/>
      <c r="B20" s="898"/>
      <c r="C20" s="890" t="s">
        <v>473</v>
      </c>
      <c r="D20" s="891">
        <f>'복지관-세입'!D69</f>
        <v>26400000</v>
      </c>
      <c r="E20" s="891">
        <f>'복지관-세입'!E69</f>
        <v>26400000</v>
      </c>
      <c r="F20" s="891">
        <f>'복지관-세입'!F69</f>
        <v>40965120</v>
      </c>
      <c r="G20" s="891">
        <f>'복지관-세입'!G69</f>
        <v>40965120</v>
      </c>
      <c r="H20" s="891">
        <v>40965120</v>
      </c>
      <c r="I20" s="891">
        <f>'복지관-세입'!I69</f>
        <v>40965120</v>
      </c>
      <c r="J20" s="913">
        <f t="shared" si="3"/>
        <v>0</v>
      </c>
      <c r="K20" s="892">
        <f t="shared" si="0"/>
        <v>0</v>
      </c>
      <c r="L20" s="90"/>
      <c r="M20" s="82"/>
      <c r="N20" s="98" t="s">
        <v>150</v>
      </c>
      <c r="O20" s="167">
        <f>'복지관-세출'!G152</f>
        <v>53015000</v>
      </c>
      <c r="P20" s="167">
        <f>'복지관-세출'!H152</f>
        <v>50968000</v>
      </c>
      <c r="Q20" s="167">
        <f>'복지관-세출'!I152</f>
        <v>54403200</v>
      </c>
      <c r="R20" s="167">
        <f>'복지관-세출'!J152</f>
        <v>54403200</v>
      </c>
      <c r="S20" s="167">
        <f>'복지관-세출'!K152</f>
        <v>56407200</v>
      </c>
      <c r="T20" s="167">
        <f>'복지관-세출'!L152</f>
        <v>73207200</v>
      </c>
      <c r="U20" s="165">
        <f t="shared" si="5"/>
        <v>16800000</v>
      </c>
      <c r="V20" s="99">
        <f t="shared" si="2"/>
        <v>0.32961858420970019</v>
      </c>
    </row>
    <row r="21" spans="1:22" s="30" customFormat="1" ht="18" customHeight="1">
      <c r="A21" s="897"/>
      <c r="B21" s="898"/>
      <c r="C21" s="890" t="s">
        <v>603</v>
      </c>
      <c r="D21" s="891">
        <f>'복지관-세입'!D70</f>
        <v>0</v>
      </c>
      <c r="E21" s="891">
        <f>'복지관-세입'!E70</f>
        <v>3000000</v>
      </c>
      <c r="F21" s="891">
        <f>'복지관-세입'!F70</f>
        <v>3000000</v>
      </c>
      <c r="G21" s="891">
        <f>'복지관-세입'!G70</f>
        <v>1100000</v>
      </c>
      <c r="H21" s="891">
        <v>1100000</v>
      </c>
      <c r="I21" s="891">
        <f>'복지관-세입'!I70</f>
        <v>1100000</v>
      </c>
      <c r="J21" s="913">
        <f t="shared" si="3"/>
        <v>0</v>
      </c>
      <c r="K21" s="892">
        <f t="shared" si="0"/>
        <v>0</v>
      </c>
      <c r="L21" s="90"/>
      <c r="M21" s="82"/>
      <c r="N21" s="98" t="s">
        <v>51</v>
      </c>
      <c r="O21" s="167">
        <f>'복지관-세출'!G199</f>
        <v>64505000</v>
      </c>
      <c r="P21" s="167">
        <f>'복지관-세출'!H199</f>
        <v>65827000</v>
      </c>
      <c r="Q21" s="167">
        <f>'복지관-세출'!I199</f>
        <v>64766996</v>
      </c>
      <c r="R21" s="167">
        <f>'복지관-세출'!J199</f>
        <v>64766996</v>
      </c>
      <c r="S21" s="167">
        <f>'복지관-세출'!K199</f>
        <v>64766996</v>
      </c>
      <c r="T21" s="167">
        <f>'복지관-세출'!L199</f>
        <v>59566995.999200001</v>
      </c>
      <c r="U21" s="165">
        <f t="shared" si="5"/>
        <v>-5200000.0007999986</v>
      </c>
      <c r="V21" s="99">
        <f t="shared" si="2"/>
        <v>-7.8994941297643798E-2</v>
      </c>
    </row>
    <row r="22" spans="1:22" s="30" customFormat="1" ht="18" customHeight="1">
      <c r="A22" s="897"/>
      <c r="B22" s="898"/>
      <c r="C22" s="926" t="s">
        <v>604</v>
      </c>
      <c r="D22" s="891">
        <f>'복지관-세입'!D71</f>
        <v>28960000</v>
      </c>
      <c r="E22" s="891">
        <f>'복지관-세입'!E71</f>
        <v>28000000</v>
      </c>
      <c r="F22" s="891">
        <f>'복지관-세입'!F71</f>
        <v>28000000</v>
      </c>
      <c r="G22" s="891">
        <f>'복지관-세입'!G71</f>
        <v>50000000</v>
      </c>
      <c r="H22" s="891">
        <v>50000000</v>
      </c>
      <c r="I22" s="891">
        <f>'복지관-세입'!I71</f>
        <v>50000000</v>
      </c>
      <c r="J22" s="913">
        <f t="shared" si="3"/>
        <v>0</v>
      </c>
      <c r="K22" s="892">
        <f t="shared" si="0"/>
        <v>0</v>
      </c>
      <c r="L22" s="90"/>
      <c r="M22" s="82"/>
      <c r="N22" s="84" t="s">
        <v>78</v>
      </c>
      <c r="O22" s="168">
        <f>'복지관-세출'!G206</f>
        <v>20950000</v>
      </c>
      <c r="P22" s="168">
        <f>'복지관-세출'!H206</f>
        <v>16504000</v>
      </c>
      <c r="Q22" s="168">
        <f>'복지관-세출'!I206</f>
        <v>16245000</v>
      </c>
      <c r="R22" s="168">
        <f>'복지관-세출'!J206</f>
        <v>16245000</v>
      </c>
      <c r="S22" s="168">
        <f>'복지관-세출'!K206</f>
        <v>16245000</v>
      </c>
      <c r="T22" s="168">
        <f>'복지관-세출'!L206</f>
        <v>13245000</v>
      </c>
      <c r="U22" s="86">
        <f t="shared" si="5"/>
        <v>-3000000</v>
      </c>
      <c r="V22" s="87">
        <f t="shared" si="2"/>
        <v>-0.18177411536597188</v>
      </c>
    </row>
    <row r="23" spans="1:22" s="30" customFormat="1" ht="18" customHeight="1">
      <c r="A23" s="897"/>
      <c r="B23" s="898"/>
      <c r="C23" s="915" t="s">
        <v>476</v>
      </c>
      <c r="D23" s="891">
        <f>'복지관-세입'!D72</f>
        <v>2300000</v>
      </c>
      <c r="E23" s="891">
        <f>'복지관-세입'!E72</f>
        <v>2300000</v>
      </c>
      <c r="F23" s="891">
        <f>'복지관-세입'!F72</f>
        <v>4000000</v>
      </c>
      <c r="G23" s="891">
        <f>'복지관-세입'!G72</f>
        <v>4000000</v>
      </c>
      <c r="H23" s="891">
        <v>4000000</v>
      </c>
      <c r="I23" s="891">
        <f>'복지관-세입'!I72</f>
        <v>4000000</v>
      </c>
      <c r="J23" s="913">
        <f t="shared" si="3"/>
        <v>0</v>
      </c>
      <c r="K23" s="892">
        <f t="shared" si="0"/>
        <v>0</v>
      </c>
      <c r="L23" s="90"/>
      <c r="M23" s="82"/>
      <c r="N23" s="98" t="s">
        <v>52</v>
      </c>
      <c r="O23" s="167">
        <f>'복지관-세출'!G225</f>
        <v>9770000</v>
      </c>
      <c r="P23" s="167">
        <f>'복지관-세출'!H225</f>
        <v>6566000</v>
      </c>
      <c r="Q23" s="167">
        <f>'복지관-세출'!I225</f>
        <v>9260803</v>
      </c>
      <c r="R23" s="167">
        <f>'복지관-세출'!J225</f>
        <v>9260803</v>
      </c>
      <c r="S23" s="167">
        <f>'복지관-세출'!K225</f>
        <v>9610803</v>
      </c>
      <c r="T23" s="167">
        <f>'복지관-세출'!L225</f>
        <v>9610803</v>
      </c>
      <c r="U23" s="165">
        <f t="shared" si="5"/>
        <v>0</v>
      </c>
      <c r="V23" s="99">
        <f t="shared" si="2"/>
        <v>0</v>
      </c>
    </row>
    <row r="24" spans="1:22" s="832" customFormat="1" ht="18" customHeight="1">
      <c r="A24" s="897"/>
      <c r="B24" s="898"/>
      <c r="C24" s="888" t="s">
        <v>849</v>
      </c>
      <c r="D24" s="85">
        <f>'복지관-세입'!D73</f>
        <v>5000000</v>
      </c>
      <c r="E24" s="85">
        <f>'복지관-세입'!E73</f>
        <v>0</v>
      </c>
      <c r="F24" s="85">
        <f>'복지관-세입'!F73</f>
        <v>0</v>
      </c>
      <c r="G24" s="85">
        <f>'복지관-세입'!G73</f>
        <v>0</v>
      </c>
      <c r="H24" s="85">
        <v>0</v>
      </c>
      <c r="I24" s="85">
        <f>'복지관-세입'!I73</f>
        <v>0</v>
      </c>
      <c r="J24" s="913">
        <f t="shared" si="3"/>
        <v>0</v>
      </c>
      <c r="K24" s="892" t="e">
        <f t="shared" si="0"/>
        <v>#DIV/0!</v>
      </c>
      <c r="L24" s="873"/>
      <c r="M24" s="884"/>
      <c r="N24" s="1056" t="s">
        <v>157</v>
      </c>
      <c r="O24" s="169">
        <f>'복지관-세출'!G227</f>
        <v>0</v>
      </c>
      <c r="P24" s="169">
        <f>'복지관-세출'!H227</f>
        <v>0</v>
      </c>
      <c r="Q24" s="169">
        <f>'복지관-세출'!I227</f>
        <v>0</v>
      </c>
      <c r="R24" s="169">
        <f>'복지관-세출'!J227</f>
        <v>0</v>
      </c>
      <c r="S24" s="169">
        <v>0</v>
      </c>
      <c r="T24" s="169">
        <f>'복지관-세출'!L227</f>
        <v>0</v>
      </c>
      <c r="U24" s="170">
        <f t="shared" si="5"/>
        <v>0</v>
      </c>
      <c r="V24" s="171" t="e">
        <f t="shared" si="2"/>
        <v>#DIV/0!</v>
      </c>
    </row>
    <row r="25" spans="1:22" s="832" customFormat="1" ht="18" customHeight="1">
      <c r="A25" s="897"/>
      <c r="B25" s="898"/>
      <c r="C25" s="888" t="s">
        <v>850</v>
      </c>
      <c r="D25" s="85">
        <f>'복지관-세입'!D74</f>
        <v>3035000</v>
      </c>
      <c r="E25" s="85">
        <f>'복지관-세입'!E74</f>
        <v>3600000</v>
      </c>
      <c r="F25" s="85">
        <f>'복지관-세입'!F74</f>
        <v>3600000</v>
      </c>
      <c r="G25" s="85">
        <f>'복지관-세입'!G74</f>
        <v>3035000</v>
      </c>
      <c r="H25" s="85">
        <v>3035000</v>
      </c>
      <c r="I25" s="85">
        <f>'복지관-세입'!I74</f>
        <v>3035000</v>
      </c>
      <c r="J25" s="913">
        <f t="shared" si="3"/>
        <v>0</v>
      </c>
      <c r="K25" s="892">
        <f t="shared" si="0"/>
        <v>0</v>
      </c>
      <c r="M25" s="172"/>
      <c r="N25" s="1057" t="s">
        <v>314</v>
      </c>
      <c r="O25" s="173">
        <f>'복지관-세출'!G228</f>
        <v>129110000</v>
      </c>
      <c r="P25" s="173">
        <f>'복지관-세출'!H228</f>
        <v>110462000</v>
      </c>
      <c r="Q25" s="173">
        <f>'복지관-세출'!I228</f>
        <v>115712000</v>
      </c>
      <c r="R25" s="173">
        <f>'복지관-세출'!J228</f>
        <v>116712000</v>
      </c>
      <c r="S25" s="173">
        <f>'복지관-세출'!K228</f>
        <v>116712000</v>
      </c>
      <c r="T25" s="173">
        <f>'복지관-세출'!L228</f>
        <v>153112000</v>
      </c>
      <c r="U25" s="902">
        <f t="shared" si="5"/>
        <v>36400000</v>
      </c>
      <c r="V25" s="903">
        <f t="shared" si="2"/>
        <v>0.32952508554978183</v>
      </c>
    </row>
    <row r="26" spans="1:22" s="30" customFormat="1" ht="18" customHeight="1">
      <c r="A26" s="897"/>
      <c r="B26" s="898"/>
      <c r="C26" s="1043" t="s">
        <v>475</v>
      </c>
      <c r="D26" s="901">
        <f>'복지관-세입'!D75</f>
        <v>11464000</v>
      </c>
      <c r="E26" s="901">
        <f>'복지관-세입'!E75</f>
        <v>11464000</v>
      </c>
      <c r="F26" s="901">
        <f>'복지관-세입'!F75</f>
        <v>23339610</v>
      </c>
      <c r="G26" s="901">
        <f>'복지관-세입'!G75</f>
        <v>23127400</v>
      </c>
      <c r="H26" s="901">
        <v>23127400</v>
      </c>
      <c r="I26" s="901">
        <f>'복지관-세입'!I75</f>
        <v>23127400</v>
      </c>
      <c r="J26" s="902">
        <f t="shared" si="3"/>
        <v>0</v>
      </c>
      <c r="K26" s="903">
        <f t="shared" si="0"/>
        <v>0</v>
      </c>
      <c r="L26" s="756" t="s">
        <v>79</v>
      </c>
      <c r="M26" s="879" t="s">
        <v>54</v>
      </c>
      <c r="N26" s="879"/>
      <c r="O26" s="880">
        <f>SUM(O27:O29)</f>
        <v>197735000</v>
      </c>
      <c r="P26" s="880">
        <f>SUM(P27:P29)</f>
        <v>255800000</v>
      </c>
      <c r="Q26" s="880">
        <f>SUM(Q27:Q29)</f>
        <v>268678000</v>
      </c>
      <c r="R26" s="1702">
        <f>SUM(R27:R29)</f>
        <v>267666000</v>
      </c>
      <c r="S26" s="1702">
        <v>267666000</v>
      </c>
      <c r="T26" s="880">
        <f>SUM(T27:T29)</f>
        <v>267666000</v>
      </c>
      <c r="U26" s="880">
        <f t="shared" si="5"/>
        <v>0</v>
      </c>
      <c r="V26" s="881">
        <f t="shared" si="2"/>
        <v>0</v>
      </c>
    </row>
    <row r="27" spans="1:22" s="30" customFormat="1" ht="18" customHeight="1">
      <c r="A27" s="893" t="s">
        <v>59</v>
      </c>
      <c r="B27" s="894" t="s">
        <v>59</v>
      </c>
      <c r="C27" s="879"/>
      <c r="D27" s="895">
        <f>SUM(D28:D29)</f>
        <v>61183000</v>
      </c>
      <c r="E27" s="895">
        <f>SUM(E28:E29)</f>
        <v>42583000</v>
      </c>
      <c r="F27" s="895">
        <f>SUM(F28:F29)</f>
        <v>42583000</v>
      </c>
      <c r="G27" s="1709">
        <f>SUM(G28:G29)</f>
        <v>42204397.999920003</v>
      </c>
      <c r="H27" s="1709">
        <v>52204490.999920003</v>
      </c>
      <c r="I27" s="895">
        <f>SUM(I28:I29)</f>
        <v>52204490.999920003</v>
      </c>
      <c r="J27" s="880">
        <f t="shared" si="3"/>
        <v>0</v>
      </c>
      <c r="K27" s="881">
        <f t="shared" si="0"/>
        <v>0</v>
      </c>
      <c r="L27" s="164"/>
      <c r="M27" s="874"/>
      <c r="N27" s="899" t="s">
        <v>54</v>
      </c>
      <c r="O27" s="166">
        <f>'복지관-세출'!G268</f>
        <v>105345000</v>
      </c>
      <c r="P27" s="166">
        <f>'복지관-세출'!H268</f>
        <v>177000000</v>
      </c>
      <c r="Q27" s="166">
        <f>'복지관-세출'!I268</f>
        <v>198228000</v>
      </c>
      <c r="R27" s="166">
        <f>'복지관-세출'!J268</f>
        <v>194856000</v>
      </c>
      <c r="S27" s="166">
        <v>194856000</v>
      </c>
      <c r="T27" s="166">
        <f>'복지관-세출'!L268</f>
        <v>194856000</v>
      </c>
      <c r="U27" s="911">
        <f t="shared" si="5"/>
        <v>0</v>
      </c>
      <c r="V27" s="912">
        <f t="shared" si="2"/>
        <v>0</v>
      </c>
    </row>
    <row r="28" spans="1:22" s="50" customFormat="1" ht="18" customHeight="1">
      <c r="A28" s="897"/>
      <c r="B28" s="898"/>
      <c r="C28" s="899" t="s">
        <v>156</v>
      </c>
      <c r="D28" s="900">
        <f>'복지관-세입'!D77</f>
        <v>32383000</v>
      </c>
      <c r="E28" s="900">
        <f>'복지관-세입'!E77</f>
        <v>24583000</v>
      </c>
      <c r="F28" s="900">
        <f>'복지관-세입'!F77</f>
        <v>24583000</v>
      </c>
      <c r="G28" s="900">
        <f>'복지관-세입'!G77</f>
        <v>21864840</v>
      </c>
      <c r="H28" s="900">
        <v>27364840</v>
      </c>
      <c r="I28" s="900">
        <f>'복지관-세입'!I77</f>
        <v>27364840</v>
      </c>
      <c r="J28" s="911">
        <f t="shared" si="3"/>
        <v>0</v>
      </c>
      <c r="K28" s="912">
        <f t="shared" si="0"/>
        <v>0</v>
      </c>
      <c r="L28" s="873"/>
      <c r="M28" s="884"/>
      <c r="N28" s="888" t="s">
        <v>80</v>
      </c>
      <c r="O28" s="168">
        <f>'복지관-세출'!G280</f>
        <v>71760000</v>
      </c>
      <c r="P28" s="168">
        <f>'복지관-세출'!H280</f>
        <v>59280000</v>
      </c>
      <c r="Q28" s="168">
        <f>'복지관-세출'!I280</f>
        <v>50930000</v>
      </c>
      <c r="R28" s="168">
        <f>'복지관-세출'!J280</f>
        <v>52590000</v>
      </c>
      <c r="S28" s="168">
        <v>52590000</v>
      </c>
      <c r="T28" s="168">
        <f>'복지관-세출'!L280</f>
        <v>52590000</v>
      </c>
      <c r="U28" s="872">
        <f t="shared" si="5"/>
        <v>0</v>
      </c>
      <c r="V28" s="87">
        <f t="shared" si="2"/>
        <v>0</v>
      </c>
    </row>
    <row r="29" spans="1:22" s="50" customFormat="1" ht="18" customHeight="1">
      <c r="A29" s="897"/>
      <c r="B29" s="898"/>
      <c r="C29" s="884" t="s">
        <v>128</v>
      </c>
      <c r="D29" s="1161">
        <f>'복지관-세입'!D85</f>
        <v>28800000</v>
      </c>
      <c r="E29" s="1161">
        <f>'복지관-세입'!E85</f>
        <v>18000000</v>
      </c>
      <c r="F29" s="885">
        <f>'복지관-세입'!F85</f>
        <v>18000000</v>
      </c>
      <c r="G29" s="1705">
        <f>'복지관-세입'!G85</f>
        <v>20339557.999920003</v>
      </c>
      <c r="H29" s="2341">
        <v>24839650.999920003</v>
      </c>
      <c r="I29" s="1161">
        <f>'복지관-세입'!I85</f>
        <v>24839650.999920003</v>
      </c>
      <c r="J29" s="911">
        <f t="shared" si="3"/>
        <v>0</v>
      </c>
      <c r="K29" s="912">
        <f t="shared" si="0"/>
        <v>0</v>
      </c>
      <c r="L29" s="889"/>
      <c r="M29" s="875"/>
      <c r="N29" s="1057" t="s">
        <v>81</v>
      </c>
      <c r="O29" s="174">
        <f>'복지관-세출'!G286</f>
        <v>20630000</v>
      </c>
      <c r="P29" s="174">
        <f>'복지관-세출'!H286</f>
        <v>19520000</v>
      </c>
      <c r="Q29" s="174">
        <f>'복지관-세출'!I286</f>
        <v>19520000</v>
      </c>
      <c r="R29" s="174">
        <f>'복지관-세출'!J286</f>
        <v>20220000</v>
      </c>
      <c r="S29" s="174">
        <v>20220000</v>
      </c>
      <c r="T29" s="174">
        <f>'복지관-세출'!L286</f>
        <v>20220000</v>
      </c>
      <c r="U29" s="902">
        <f t="shared" si="5"/>
        <v>0</v>
      </c>
      <c r="V29" s="903">
        <f t="shared" si="2"/>
        <v>0</v>
      </c>
    </row>
    <row r="30" spans="1:22" s="2339" customFormat="1" ht="18" customHeight="1">
      <c r="A30" s="878" t="s">
        <v>1474</v>
      </c>
      <c r="B30" s="879" t="s">
        <v>1474</v>
      </c>
      <c r="C30" s="879" t="s">
        <v>1490</v>
      </c>
      <c r="D30" s="1709">
        <f t="shared" ref="D30:F31" si="9">SUM(D31:D32)</f>
        <v>141620000</v>
      </c>
      <c r="E30" s="1709">
        <f t="shared" si="9"/>
        <v>69810000</v>
      </c>
      <c r="F30" s="1709">
        <f t="shared" si="9"/>
        <v>69810000</v>
      </c>
      <c r="G30" s="1709">
        <v>0</v>
      </c>
      <c r="H30" s="1709">
        <v>0</v>
      </c>
      <c r="I30" s="1709">
        <f>'복지관-세입'!I86</f>
        <v>45000000</v>
      </c>
      <c r="J30" s="1702">
        <f t="shared" si="3"/>
        <v>45000000</v>
      </c>
      <c r="K30" s="905">
        <f t="shared" ref="K30" si="10">J30/E30</f>
        <v>0.64460678985818654</v>
      </c>
      <c r="L30" s="878" t="s">
        <v>8</v>
      </c>
      <c r="M30" s="879" t="s">
        <v>8</v>
      </c>
      <c r="N30" s="879"/>
      <c r="O30" s="895">
        <f>SUM(O31:O38)</f>
        <v>360026000</v>
      </c>
      <c r="P30" s="895">
        <f>SUM(P31:P38)</f>
        <v>347157000</v>
      </c>
      <c r="Q30" s="895">
        <f>SUM(Q31:Q38)</f>
        <v>359529838</v>
      </c>
      <c r="R30" s="1709">
        <f>SUM(R31:R38)</f>
        <v>373672768</v>
      </c>
      <c r="S30" s="1709">
        <v>375048268</v>
      </c>
      <c r="T30" s="895">
        <f>SUM(T31:T38)</f>
        <v>375048268</v>
      </c>
      <c r="U30" s="880">
        <f t="shared" ref="U30:U42" si="11">T30-S30</f>
        <v>0</v>
      </c>
      <c r="V30" s="881">
        <f t="shared" ref="V30:V42" si="12">U30/P30</f>
        <v>0</v>
      </c>
    </row>
    <row r="31" spans="1:22" s="30" customFormat="1" ht="17.25" customHeight="1">
      <c r="A31" s="878" t="s">
        <v>60</v>
      </c>
      <c r="B31" s="879" t="s">
        <v>60</v>
      </c>
      <c r="C31" s="879"/>
      <c r="D31" s="895">
        <f t="shared" si="9"/>
        <v>70810000</v>
      </c>
      <c r="E31" s="895">
        <f t="shared" si="9"/>
        <v>34905000</v>
      </c>
      <c r="F31" s="895">
        <f t="shared" si="9"/>
        <v>34905000</v>
      </c>
      <c r="G31" s="1709">
        <f>SUM(G32:G33)</f>
        <v>34905000</v>
      </c>
      <c r="H31" s="1709">
        <v>34905000</v>
      </c>
      <c r="I31" s="895">
        <f>SUM(I32:I33)</f>
        <v>34905000</v>
      </c>
      <c r="J31" s="880">
        <f t="shared" si="3"/>
        <v>0</v>
      </c>
      <c r="K31" s="905">
        <f t="shared" si="0"/>
        <v>0</v>
      </c>
      <c r="L31" s="882"/>
      <c r="M31" s="874"/>
      <c r="N31" s="1058" t="s">
        <v>491</v>
      </c>
      <c r="O31" s="175">
        <f>'복지관-세출'!G294</f>
        <v>1701000</v>
      </c>
      <c r="P31" s="175">
        <f>'복지관-세출'!H294</f>
        <v>1831000</v>
      </c>
      <c r="Q31" s="175">
        <f>'복지관-세출'!I294</f>
        <v>1831000</v>
      </c>
      <c r="R31" s="175">
        <f>'복지관-세출'!J294</f>
        <v>1831000</v>
      </c>
      <c r="S31" s="175">
        <v>1831000</v>
      </c>
      <c r="T31" s="175">
        <f>'복지관-세출'!L294</f>
        <v>1831000</v>
      </c>
      <c r="U31" s="916">
        <f t="shared" si="11"/>
        <v>0</v>
      </c>
      <c r="V31" s="177">
        <f t="shared" si="12"/>
        <v>0</v>
      </c>
    </row>
    <row r="32" spans="1:22" s="30" customFormat="1" ht="18" customHeight="1">
      <c r="A32" s="882"/>
      <c r="B32" s="874"/>
      <c r="C32" s="906" t="s">
        <v>310</v>
      </c>
      <c r="D32" s="907">
        <f>'복지관-세입'!D88</f>
        <v>70810000</v>
      </c>
      <c r="E32" s="907">
        <f>'복지관-세입'!E88</f>
        <v>34905000</v>
      </c>
      <c r="F32" s="907">
        <f>'복지관-세입'!F88</f>
        <v>34905000</v>
      </c>
      <c r="G32" s="907">
        <f>'복지관-세입'!G88</f>
        <v>34905000</v>
      </c>
      <c r="H32" s="907">
        <v>34905000</v>
      </c>
      <c r="I32" s="907">
        <f>'복지관-세입'!I88</f>
        <v>34905000</v>
      </c>
      <c r="J32" s="916">
        <f t="shared" si="3"/>
        <v>0</v>
      </c>
      <c r="K32" s="917">
        <f t="shared" si="0"/>
        <v>0</v>
      </c>
      <c r="L32" s="883"/>
      <c r="M32" s="884"/>
      <c r="N32" s="1056" t="s">
        <v>1127</v>
      </c>
      <c r="O32" s="167">
        <f>'복지관-세출'!G304</f>
        <v>28601000</v>
      </c>
      <c r="P32" s="167">
        <f>'복지관-세출'!H304</f>
        <v>26623000</v>
      </c>
      <c r="Q32" s="167">
        <f>'복지관-세출'!I304</f>
        <v>27423000</v>
      </c>
      <c r="R32" s="167">
        <f>'복지관-세출'!J304</f>
        <v>28719000</v>
      </c>
      <c r="S32" s="167">
        <v>28874500</v>
      </c>
      <c r="T32" s="167">
        <f>'복지관-세출'!L304</f>
        <v>28874500</v>
      </c>
      <c r="U32" s="913">
        <f t="shared" si="11"/>
        <v>0</v>
      </c>
      <c r="V32" s="892">
        <f t="shared" si="12"/>
        <v>0</v>
      </c>
    </row>
    <row r="33" spans="1:30" s="30" customFormat="1" ht="18" customHeight="1">
      <c r="A33" s="889"/>
      <c r="B33" s="875"/>
      <c r="C33" s="876" t="s">
        <v>309</v>
      </c>
      <c r="D33" s="901">
        <f>'복지관-세입'!E87</f>
        <v>0</v>
      </c>
      <c r="E33" s="901">
        <f>'복지관-세입'!F87</f>
        <v>0</v>
      </c>
      <c r="F33" s="901">
        <f>'복지관-세입'!J87</f>
        <v>0</v>
      </c>
      <c r="G33" s="901">
        <f>'복지관-세입'!G87</f>
        <v>0</v>
      </c>
      <c r="H33" s="901">
        <v>0</v>
      </c>
      <c r="I33" s="901">
        <f>'복지관-세입'!I87</f>
        <v>0</v>
      </c>
      <c r="J33" s="902">
        <f t="shared" si="3"/>
        <v>0</v>
      </c>
      <c r="K33" s="918" t="e">
        <f t="shared" si="0"/>
        <v>#DIV/0!</v>
      </c>
      <c r="L33" s="873"/>
      <c r="M33" s="884"/>
      <c r="N33" s="1056" t="s">
        <v>1127</v>
      </c>
      <c r="O33" s="167">
        <f>'복지관-세출'!G333</f>
        <v>0</v>
      </c>
      <c r="P33" s="167">
        <f>'복지관-세출'!H333</f>
        <v>0</v>
      </c>
      <c r="Q33" s="167">
        <f>'복지관-세출'!I333</f>
        <v>0</v>
      </c>
      <c r="R33" s="167">
        <f>'복지관-세출'!J333</f>
        <v>0</v>
      </c>
      <c r="S33" s="167">
        <v>0</v>
      </c>
      <c r="T33" s="167">
        <f>'복지관-세출'!L333</f>
        <v>0</v>
      </c>
      <c r="U33" s="913">
        <f t="shared" si="11"/>
        <v>0</v>
      </c>
      <c r="V33" s="892" t="e">
        <f t="shared" si="12"/>
        <v>#DIV/0!</v>
      </c>
    </row>
    <row r="34" spans="1:30" s="4" customFormat="1" ht="18" customHeight="1">
      <c r="A34" s="878" t="s">
        <v>62</v>
      </c>
      <c r="B34" s="879" t="s">
        <v>62</v>
      </c>
      <c r="C34" s="879"/>
      <c r="D34" s="880">
        <f>SUM(D35:D36)</f>
        <v>414068000</v>
      </c>
      <c r="E34" s="880">
        <f>SUM(E35:E36)</f>
        <v>333434000</v>
      </c>
      <c r="F34" s="880">
        <f>SUM(F35:F36)</f>
        <v>372151000</v>
      </c>
      <c r="G34" s="1702">
        <f>SUM(G35:G36)</f>
        <v>372151000</v>
      </c>
      <c r="H34" s="1702">
        <v>372151000</v>
      </c>
      <c r="I34" s="880">
        <f>SUM(I35:I36)</f>
        <v>372151000</v>
      </c>
      <c r="J34" s="880">
        <f t="shared" si="3"/>
        <v>0</v>
      </c>
      <c r="K34" s="905">
        <f t="shared" si="0"/>
        <v>0</v>
      </c>
      <c r="L34" s="873"/>
      <c r="M34" s="884"/>
      <c r="N34" s="1056" t="s">
        <v>446</v>
      </c>
      <c r="O34" s="167">
        <f>'복지관-세출'!G376</f>
        <v>112912000</v>
      </c>
      <c r="P34" s="167">
        <f>'복지관-세출'!H376</f>
        <v>108880000</v>
      </c>
      <c r="Q34" s="167">
        <f>'복지관-세출'!I376</f>
        <v>111290000</v>
      </c>
      <c r="R34" s="167">
        <f>'복지관-세출'!J376</f>
        <v>124491000</v>
      </c>
      <c r="S34" s="167">
        <v>124491000</v>
      </c>
      <c r="T34" s="167">
        <f>'복지관-세출'!L376</f>
        <v>124491000</v>
      </c>
      <c r="U34" s="913">
        <f t="shared" si="11"/>
        <v>0</v>
      </c>
      <c r="V34" s="892">
        <f t="shared" si="12"/>
        <v>0</v>
      </c>
    </row>
    <row r="35" spans="1:30" s="4" customFormat="1" ht="18" customHeight="1">
      <c r="A35" s="882"/>
      <c r="B35" s="874"/>
      <c r="C35" s="906" t="s">
        <v>311</v>
      </c>
      <c r="D35" s="916">
        <f>'복지관-세입'!D97</f>
        <v>326604000</v>
      </c>
      <c r="E35" s="916">
        <f>'복지관-세입'!E97</f>
        <v>268434000</v>
      </c>
      <c r="F35" s="916">
        <f>'복지관-세입'!F97</f>
        <v>286586354</v>
      </c>
      <c r="G35" s="1725">
        <f>'복지관-세입'!G97</f>
        <v>286586354</v>
      </c>
      <c r="H35" s="1725">
        <v>286586354</v>
      </c>
      <c r="I35" s="916">
        <f>'복지관-세입'!I97</f>
        <v>286586354</v>
      </c>
      <c r="J35" s="916">
        <f t="shared" si="3"/>
        <v>0</v>
      </c>
      <c r="K35" s="917">
        <f t="shared" si="0"/>
        <v>0</v>
      </c>
      <c r="L35" s="873"/>
      <c r="M35" s="884"/>
      <c r="N35" s="1056" t="s">
        <v>453</v>
      </c>
      <c r="O35" s="167">
        <f>'복지관-세출'!G438</f>
        <v>68155000</v>
      </c>
      <c r="P35" s="167">
        <f>'복지관-세출'!H438</f>
        <v>68824000</v>
      </c>
      <c r="Q35" s="167">
        <f>'복지관-세출'!I438</f>
        <v>80922838</v>
      </c>
      <c r="R35" s="167">
        <f>'복지관-세출'!J438</f>
        <v>80710628</v>
      </c>
      <c r="S35" s="167">
        <v>83830628</v>
      </c>
      <c r="T35" s="167">
        <f>'복지관-세출'!L438</f>
        <v>83830628</v>
      </c>
      <c r="U35" s="913">
        <f t="shared" si="11"/>
        <v>0</v>
      </c>
      <c r="V35" s="892">
        <f t="shared" si="12"/>
        <v>0</v>
      </c>
    </row>
    <row r="36" spans="1:30" s="4" customFormat="1" ht="18" customHeight="1">
      <c r="A36" s="883"/>
      <c r="B36" s="884"/>
      <c r="C36" s="876" t="s">
        <v>312</v>
      </c>
      <c r="D36" s="902">
        <f>'복지관-세입'!D107</f>
        <v>87464000</v>
      </c>
      <c r="E36" s="902">
        <f>'복지관-세입'!E107</f>
        <v>65000000</v>
      </c>
      <c r="F36" s="902">
        <f>'복지관-세입'!F107</f>
        <v>85564646</v>
      </c>
      <c r="G36" s="1711">
        <f>'복지관-세입'!G107</f>
        <v>85564646</v>
      </c>
      <c r="H36" s="1711">
        <v>85564646</v>
      </c>
      <c r="I36" s="902">
        <f>'복지관-세입'!I107</f>
        <v>85564646</v>
      </c>
      <c r="J36" s="902">
        <f t="shared" si="3"/>
        <v>0</v>
      </c>
      <c r="K36" s="918">
        <f t="shared" si="0"/>
        <v>0</v>
      </c>
      <c r="L36" s="873"/>
      <c r="M36" s="884"/>
      <c r="N36" s="1056" t="s">
        <v>454</v>
      </c>
      <c r="O36" s="167">
        <f>'복지관-세출'!G484</f>
        <v>22150000</v>
      </c>
      <c r="P36" s="167">
        <f>'복지관-세출'!H484</f>
        <v>22380000</v>
      </c>
      <c r="Q36" s="167">
        <f>'복지관-세출'!I484</f>
        <v>22380000</v>
      </c>
      <c r="R36" s="167">
        <f>'복지관-세출'!J484</f>
        <v>22380000</v>
      </c>
      <c r="S36" s="167">
        <v>22380000</v>
      </c>
      <c r="T36" s="167">
        <f>'복지관-세출'!L484</f>
        <v>22380000</v>
      </c>
      <c r="U36" s="913">
        <f t="shared" si="11"/>
        <v>0</v>
      </c>
      <c r="V36" s="892">
        <f t="shared" si="12"/>
        <v>0</v>
      </c>
    </row>
    <row r="37" spans="1:30" s="4" customFormat="1" ht="18" customHeight="1">
      <c r="A37" s="878" t="s">
        <v>64</v>
      </c>
      <c r="B37" s="879" t="s">
        <v>64</v>
      </c>
      <c r="C37" s="879"/>
      <c r="D37" s="880">
        <f>SUM(D38:D41)</f>
        <v>111022000</v>
      </c>
      <c r="E37" s="880">
        <f>SUM(E38:E41)</f>
        <v>109167000</v>
      </c>
      <c r="F37" s="880">
        <f>SUM(F38:F41)</f>
        <v>109167000</v>
      </c>
      <c r="G37" s="1702">
        <f>SUM(G38:G41)</f>
        <v>109167000</v>
      </c>
      <c r="H37" s="1702">
        <v>109167000</v>
      </c>
      <c r="I37" s="880">
        <f>SUM(I38:I41)</f>
        <v>109167000</v>
      </c>
      <c r="J37" s="880">
        <f t="shared" si="3"/>
        <v>0</v>
      </c>
      <c r="K37" s="905">
        <f t="shared" si="0"/>
        <v>0</v>
      </c>
      <c r="L37" s="873"/>
      <c r="M37" s="884"/>
      <c r="N37" s="1056" t="s">
        <v>11</v>
      </c>
      <c r="O37" s="167">
        <f>'복지관-세출'!G497</f>
        <v>59100000</v>
      </c>
      <c r="P37" s="167">
        <f>'복지관-세출'!H497</f>
        <v>59100000</v>
      </c>
      <c r="Q37" s="167">
        <f>'복지관-세출'!I497</f>
        <v>59100000</v>
      </c>
      <c r="R37" s="167">
        <f>'복지관-세출'!J497</f>
        <v>59100000</v>
      </c>
      <c r="S37" s="167">
        <v>59100000</v>
      </c>
      <c r="T37" s="167">
        <f>'복지관-세출'!L497</f>
        <v>59100000</v>
      </c>
      <c r="U37" s="913">
        <f t="shared" si="11"/>
        <v>0</v>
      </c>
      <c r="V37" s="892">
        <f t="shared" si="12"/>
        <v>0</v>
      </c>
    </row>
    <row r="38" spans="1:30" s="4" customFormat="1" ht="18" customHeight="1">
      <c r="A38" s="883"/>
      <c r="B38" s="884"/>
      <c r="C38" s="884" t="s">
        <v>246</v>
      </c>
      <c r="D38" s="1181">
        <f>'복지관-세입'!D110</f>
        <v>2000000</v>
      </c>
      <c r="E38" s="1181">
        <f>'복지관-세입'!E110</f>
        <v>2000000</v>
      </c>
      <c r="F38" s="886">
        <f>'복지관-세입'!F110</f>
        <v>2000000</v>
      </c>
      <c r="G38" s="1706">
        <f>'복지관-세입'!G110</f>
        <v>2000000</v>
      </c>
      <c r="H38" s="2354">
        <v>2000000</v>
      </c>
      <c r="I38" s="1181">
        <f>'복지관-세입'!I110</f>
        <v>2000000</v>
      </c>
      <c r="J38" s="886">
        <f t="shared" si="3"/>
        <v>0</v>
      </c>
      <c r="K38" s="904">
        <f t="shared" si="0"/>
        <v>0</v>
      </c>
      <c r="L38" s="873"/>
      <c r="M38" s="884"/>
      <c r="N38" s="1056" t="s">
        <v>455</v>
      </c>
      <c r="O38" s="167">
        <f>'복지관-세출'!G500</f>
        <v>67407000</v>
      </c>
      <c r="P38" s="167">
        <f>'복지관-세출'!H500</f>
        <v>59519000</v>
      </c>
      <c r="Q38" s="167">
        <f>'복지관-세출'!I500</f>
        <v>56583000</v>
      </c>
      <c r="R38" s="167">
        <f>'복지관-세출'!J500</f>
        <v>56441140</v>
      </c>
      <c r="S38" s="167">
        <v>54541140</v>
      </c>
      <c r="T38" s="167">
        <f>'복지관-세출'!L500</f>
        <v>54541140</v>
      </c>
      <c r="U38" s="913">
        <f t="shared" si="11"/>
        <v>0</v>
      </c>
      <c r="V38" s="892">
        <f t="shared" si="12"/>
        <v>0</v>
      </c>
    </row>
    <row r="39" spans="1:30" s="17" customFormat="1" ht="18" customHeight="1">
      <c r="A39" s="883"/>
      <c r="B39" s="884"/>
      <c r="C39" s="890" t="s">
        <v>145</v>
      </c>
      <c r="D39" s="913">
        <f>'복지관-세입'!D111</f>
        <v>966000</v>
      </c>
      <c r="E39" s="913">
        <f>'복지관-세입'!E111</f>
        <v>815000</v>
      </c>
      <c r="F39" s="913">
        <f>'복지관-세입'!F111</f>
        <v>815000</v>
      </c>
      <c r="G39" s="913">
        <f>'복지관-세입'!G111</f>
        <v>815000</v>
      </c>
      <c r="H39" s="913">
        <v>815000</v>
      </c>
      <c r="I39" s="913">
        <f>'복지관-세입'!I111</f>
        <v>815000</v>
      </c>
      <c r="J39" s="913">
        <f t="shared" si="3"/>
        <v>0</v>
      </c>
      <c r="K39" s="919">
        <f t="shared" si="0"/>
        <v>0</v>
      </c>
      <c r="L39" s="756" t="s">
        <v>12</v>
      </c>
      <c r="M39" s="757" t="s">
        <v>12</v>
      </c>
      <c r="N39" s="879" t="s">
        <v>12</v>
      </c>
      <c r="O39" s="880">
        <f>'복지관-세출'!G575</f>
        <v>0</v>
      </c>
      <c r="P39" s="880">
        <f>'복지관-세출'!H575</f>
        <v>0</v>
      </c>
      <c r="Q39" s="880">
        <f>'복지관-세출'!I575</f>
        <v>0</v>
      </c>
      <c r="R39" s="1702">
        <f>'복지관-세출'!J575</f>
        <v>0</v>
      </c>
      <c r="S39" s="1702">
        <v>0</v>
      </c>
      <c r="T39" s="880">
        <f>'복지관-세출'!L575</f>
        <v>0</v>
      </c>
      <c r="U39" s="880">
        <f t="shared" si="11"/>
        <v>0</v>
      </c>
      <c r="V39" s="881" t="e">
        <f t="shared" si="12"/>
        <v>#DIV/0!</v>
      </c>
    </row>
    <row r="40" spans="1:30" s="17" customFormat="1" ht="18" customHeight="1">
      <c r="A40" s="883"/>
      <c r="B40" s="884"/>
      <c r="C40" s="899" t="s">
        <v>245</v>
      </c>
      <c r="D40" s="911">
        <f>'복지관-세입'!D114</f>
        <v>4376000</v>
      </c>
      <c r="E40" s="911">
        <f>'복지관-세입'!E114</f>
        <v>2672000</v>
      </c>
      <c r="F40" s="911">
        <f>'복지관-세입'!F114</f>
        <v>2672000</v>
      </c>
      <c r="G40" s="1722">
        <f>'복지관-세입'!G114</f>
        <v>2672000</v>
      </c>
      <c r="H40" s="1722">
        <v>2672000</v>
      </c>
      <c r="I40" s="911">
        <f>'복지관-세입'!I114</f>
        <v>2672000</v>
      </c>
      <c r="J40" s="911">
        <f t="shared" si="3"/>
        <v>0</v>
      </c>
      <c r="K40" s="920">
        <f t="shared" si="0"/>
        <v>0</v>
      </c>
      <c r="L40" s="878" t="s">
        <v>13</v>
      </c>
      <c r="M40" s="879" t="s">
        <v>13</v>
      </c>
      <c r="N40" s="879"/>
      <c r="O40" s="880">
        <f>SUM(O41:O42)</f>
        <v>61391000</v>
      </c>
      <c r="P40" s="880">
        <f>SUM(P41:P42)</f>
        <v>21000000</v>
      </c>
      <c r="Q40" s="880">
        <f>SUM(Q41:Q42)</f>
        <v>21917326</v>
      </c>
      <c r="R40" s="1702">
        <f>SUM(R41:R42)</f>
        <v>21917804</v>
      </c>
      <c r="S40" s="1702">
        <v>21917804</v>
      </c>
      <c r="T40" s="880">
        <f>SUM(T41:T42)</f>
        <v>21917804</v>
      </c>
      <c r="U40" s="880">
        <f t="shared" si="11"/>
        <v>0</v>
      </c>
      <c r="V40" s="180">
        <f t="shared" si="12"/>
        <v>0</v>
      </c>
    </row>
    <row r="41" spans="1:30" s="4" customFormat="1" ht="18" customHeight="1">
      <c r="A41" s="883"/>
      <c r="B41" s="884"/>
      <c r="C41" s="876" t="s">
        <v>313</v>
      </c>
      <c r="D41" s="902">
        <f>'복지관-세입'!D116</f>
        <v>103680000</v>
      </c>
      <c r="E41" s="902">
        <f>'복지관-세입'!E116</f>
        <v>103680000</v>
      </c>
      <c r="F41" s="902">
        <f>'복지관-세입'!F116</f>
        <v>103680000</v>
      </c>
      <c r="G41" s="1711">
        <f>'복지관-세입'!G116</f>
        <v>103680000</v>
      </c>
      <c r="H41" s="1711">
        <v>103680000</v>
      </c>
      <c r="I41" s="902">
        <f>'복지관-세입'!I116</f>
        <v>103680000</v>
      </c>
      <c r="J41" s="902">
        <f t="shared" si="3"/>
        <v>0</v>
      </c>
      <c r="K41" s="918">
        <f t="shared" si="0"/>
        <v>0</v>
      </c>
      <c r="L41" s="91"/>
      <c r="M41" s="92"/>
      <c r="N41" s="1058" t="s">
        <v>13</v>
      </c>
      <c r="O41" s="181">
        <f>'복지관-세출'!G577</f>
        <v>57853000</v>
      </c>
      <c r="P41" s="181">
        <f>'복지관-세출'!H577</f>
        <v>20000000</v>
      </c>
      <c r="Q41" s="181">
        <f>'복지관-세출'!I577</f>
        <v>20000000</v>
      </c>
      <c r="R41" s="181">
        <f>'복지관-세출'!J577</f>
        <v>20000000</v>
      </c>
      <c r="S41" s="181">
        <v>20000000</v>
      </c>
      <c r="T41" s="181">
        <f>'복지관-세출'!L577</f>
        <v>20000000</v>
      </c>
      <c r="U41" s="181">
        <f t="shared" si="11"/>
        <v>0</v>
      </c>
      <c r="V41" s="182">
        <f t="shared" si="12"/>
        <v>0</v>
      </c>
    </row>
    <row r="42" spans="1:30" s="4" customFormat="1" ht="18" customHeight="1">
      <c r="A42" s="2523"/>
      <c r="B42" s="875"/>
      <c r="C42" s="2524"/>
      <c r="D42" s="1728"/>
      <c r="E42" s="1728"/>
      <c r="F42" s="1728"/>
      <c r="G42" s="1728"/>
      <c r="H42" s="1728"/>
      <c r="I42" s="1728"/>
      <c r="J42" s="1728"/>
      <c r="K42" s="991"/>
      <c r="L42" s="153"/>
      <c r="M42" s="115"/>
      <c r="N42" s="1057" t="s">
        <v>315</v>
      </c>
      <c r="O42" s="183">
        <f>'복지관-세출'!G578</f>
        <v>3538000</v>
      </c>
      <c r="P42" s="183">
        <f>'복지관-세출'!H578</f>
        <v>1000000</v>
      </c>
      <c r="Q42" s="183">
        <f>'복지관-세출'!I578</f>
        <v>1917326</v>
      </c>
      <c r="R42" s="183">
        <f>'복지관-세출'!J578</f>
        <v>1917804</v>
      </c>
      <c r="S42" s="183">
        <v>1917804</v>
      </c>
      <c r="T42" s="183">
        <f>'복지관-세출'!L578</f>
        <v>1917804</v>
      </c>
      <c r="U42" s="183">
        <f t="shared" si="11"/>
        <v>0</v>
      </c>
      <c r="V42" s="184">
        <f t="shared" si="12"/>
        <v>0</v>
      </c>
      <c r="W42" s="16"/>
    </row>
    <row r="43" spans="1:30">
      <c r="A43" s="22"/>
      <c r="B43" s="21"/>
      <c r="C43" s="21"/>
      <c r="D43" s="54"/>
      <c r="E43" s="54"/>
      <c r="F43" s="54"/>
      <c r="G43" s="1713"/>
      <c r="H43" s="1713"/>
      <c r="I43" s="54"/>
      <c r="J43" s="21"/>
      <c r="K43" s="21"/>
      <c r="L43" s="21"/>
      <c r="M43" s="21"/>
      <c r="N43" s="21"/>
      <c r="O43" s="54"/>
      <c r="P43" s="54"/>
      <c r="Q43" s="54"/>
      <c r="R43" s="1713"/>
      <c r="S43" s="1713"/>
      <c r="T43" s="54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22"/>
      <c r="B44" s="21"/>
      <c r="C44" s="21"/>
      <c r="D44" s="54"/>
      <c r="E44" s="54"/>
      <c r="F44" s="54"/>
      <c r="G44" s="1713"/>
      <c r="H44" s="1713"/>
      <c r="I44" s="54"/>
      <c r="J44" s="21"/>
      <c r="K44" s="21"/>
      <c r="L44" s="21"/>
      <c r="M44" s="21"/>
      <c r="N44" s="21"/>
      <c r="O44" s="54"/>
      <c r="P44" s="54"/>
      <c r="Q44" s="54"/>
      <c r="R44" s="1713"/>
      <c r="S44" s="1713"/>
      <c r="T44" s="54"/>
      <c r="U44" s="21"/>
      <c r="V44" s="21"/>
      <c r="W44" s="21"/>
      <c r="X44" s="21"/>
      <c r="Y44" s="21"/>
      <c r="Z44" s="21"/>
      <c r="AA44" s="21"/>
      <c r="AB44" s="21"/>
      <c r="AC44" s="21"/>
      <c r="AD44" s="21"/>
    </row>
  </sheetData>
  <mergeCells count="14">
    <mergeCell ref="A1:C1"/>
    <mergeCell ref="U1:V1"/>
    <mergeCell ref="A2:K2"/>
    <mergeCell ref="L2:V2"/>
    <mergeCell ref="U3:V3"/>
    <mergeCell ref="A5:C5"/>
    <mergeCell ref="L5:N5"/>
    <mergeCell ref="A3:A4"/>
    <mergeCell ref="B3:B4"/>
    <mergeCell ref="C3:C4"/>
    <mergeCell ref="J3:K3"/>
    <mergeCell ref="L3:L4"/>
    <mergeCell ref="M3:M4"/>
    <mergeCell ref="N3:N4"/>
  </mergeCells>
  <phoneticPr fontId="21" type="noConversion"/>
  <printOptions horizontalCentered="1"/>
  <pageMargins left="7.874015748031496E-2" right="7.874015748031496E-2" top="0.86614173228346458" bottom="0.47244094488188981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C000"/>
  </sheetPr>
  <dimension ref="A1:AA157"/>
  <sheetViews>
    <sheetView showGridLines="0" view="pageBreakPreview" topLeftCell="A52" zoomScaleNormal="100" zoomScaleSheetLayoutView="100" workbookViewId="0">
      <selection activeCell="T9" sqref="A9:T19"/>
    </sheetView>
  </sheetViews>
  <sheetFormatPr defaultRowHeight="13.5"/>
  <cols>
    <col min="1" max="2" width="5.77734375" style="1699" customWidth="1"/>
    <col min="3" max="3" width="22.77734375" style="1699" customWidth="1"/>
    <col min="4" max="7" width="12.77734375" style="1699" hidden="1" customWidth="1"/>
    <col min="8" max="9" width="12.77734375" style="1699" customWidth="1"/>
    <col min="10" max="10" width="10.77734375" style="1699" customWidth="1"/>
    <col min="11" max="11" width="7.77734375" style="2469" customWidth="1"/>
    <col min="12" max="12" width="20.77734375" style="1699" customWidth="1"/>
    <col min="13" max="13" width="9.77734375" style="55" customWidth="1"/>
    <col min="14" max="14" width="3.77734375" style="1699" customWidth="1"/>
    <col min="15" max="15" width="7.77734375" style="1699" customWidth="1"/>
    <col min="16" max="16" width="3.77734375" style="52" customWidth="1"/>
    <col min="17" max="17" width="5.77734375" style="1699" customWidth="1"/>
    <col min="18" max="18" width="3.77734375" style="52" customWidth="1"/>
    <col min="19" max="19" width="12.77734375" style="1699" customWidth="1"/>
    <col min="20" max="16384" width="8.88671875" style="1699"/>
  </cols>
  <sheetData>
    <row r="1" spans="1:26">
      <c r="A1" s="2669" t="s">
        <v>85</v>
      </c>
      <c r="B1" s="2669"/>
      <c r="C1" s="2669"/>
      <c r="D1" s="62"/>
      <c r="E1" s="62"/>
      <c r="F1" s="62"/>
      <c r="G1" s="62"/>
      <c r="H1" s="62"/>
      <c r="I1" s="62"/>
      <c r="J1" s="62"/>
      <c r="K1" s="59"/>
      <c r="L1" s="62"/>
      <c r="M1" s="58"/>
      <c r="N1" s="62"/>
      <c r="O1" s="62"/>
      <c r="P1" s="57"/>
      <c r="Q1" s="2339"/>
      <c r="R1" s="2678" t="s">
        <v>15</v>
      </c>
      <c r="S1" s="2678"/>
    </row>
    <row r="2" spans="1:26" s="2339" customFormat="1" ht="18" customHeight="1">
      <c r="A2" s="2679" t="s">
        <v>2</v>
      </c>
      <c r="B2" s="2680" t="s">
        <v>3</v>
      </c>
      <c r="C2" s="2680" t="s">
        <v>4</v>
      </c>
      <c r="D2" s="1924" t="s">
        <v>912</v>
      </c>
      <c r="E2" s="1924" t="s">
        <v>1213</v>
      </c>
      <c r="F2" s="1924" t="s">
        <v>913</v>
      </c>
      <c r="G2" s="1924" t="s">
        <v>1213</v>
      </c>
      <c r="H2" s="1924" t="s">
        <v>1213</v>
      </c>
      <c r="I2" s="1924" t="s">
        <v>913</v>
      </c>
      <c r="J2" s="2680" t="s">
        <v>82</v>
      </c>
      <c r="K2" s="2681"/>
      <c r="L2" s="2682" t="s">
        <v>83</v>
      </c>
      <c r="M2" s="2683"/>
      <c r="N2" s="2683"/>
      <c r="O2" s="2683"/>
      <c r="P2" s="2683"/>
      <c r="Q2" s="2683"/>
      <c r="R2" s="2683"/>
      <c r="S2" s="2684"/>
    </row>
    <row r="3" spans="1:26" s="2339" customFormat="1" ht="18" customHeight="1">
      <c r="A3" s="2646"/>
      <c r="B3" s="2648"/>
      <c r="C3" s="2648"/>
      <c r="D3" s="875" t="s">
        <v>914</v>
      </c>
      <c r="E3" s="875" t="s">
        <v>1243</v>
      </c>
      <c r="F3" s="875" t="s">
        <v>1389</v>
      </c>
      <c r="G3" s="875" t="s">
        <v>1419</v>
      </c>
      <c r="H3" s="875" t="s">
        <v>1477</v>
      </c>
      <c r="I3" s="875" t="s">
        <v>1478</v>
      </c>
      <c r="J3" s="2445" t="s">
        <v>5</v>
      </c>
      <c r="K3" s="69" t="s">
        <v>6</v>
      </c>
      <c r="L3" s="2685"/>
      <c r="M3" s="2686"/>
      <c r="N3" s="2686"/>
      <c r="O3" s="2686"/>
      <c r="P3" s="2686"/>
      <c r="Q3" s="2686"/>
      <c r="R3" s="2686"/>
      <c r="S3" s="2687"/>
    </row>
    <row r="4" spans="1:26" s="2339" customFormat="1" ht="18" customHeight="1">
      <c r="A4" s="2642" t="s">
        <v>23</v>
      </c>
      <c r="B4" s="2643"/>
      <c r="C4" s="2643"/>
      <c r="D4" s="1700">
        <f>D5+D57+D58+D76+D87+D96+D109+D88</f>
        <v>2548230200</v>
      </c>
      <c r="E4" s="1700">
        <f>E5+E57+E58+E76+E87+E96+E109+E88</f>
        <v>2456247000</v>
      </c>
      <c r="F4" s="1700">
        <f>F5+F57+F58+F76+F87+F96+F109+F88</f>
        <v>2515184730</v>
      </c>
      <c r="G4" s="1700">
        <v>2530116137.9999199</v>
      </c>
      <c r="H4" s="1700">
        <v>2479807630.9999199</v>
      </c>
      <c r="I4" s="1700">
        <f>I5+I57+I58+I76+I87+I96+I109+I88+I86</f>
        <v>2524807630.9999199</v>
      </c>
      <c r="J4" s="1701">
        <f>I4-H4</f>
        <v>45000000</v>
      </c>
      <c r="K4" s="1075">
        <f>J4/F4</f>
        <v>1.7891329993880808E-2</v>
      </c>
      <c r="L4" s="2670"/>
      <c r="M4" s="2671"/>
      <c r="N4" s="2671"/>
      <c r="O4" s="2672"/>
      <c r="P4" s="2672"/>
      <c r="Q4" s="2672"/>
      <c r="R4" s="2672"/>
      <c r="S4" s="2673"/>
    </row>
    <row r="5" spans="1:26" s="2339" customFormat="1" ht="18" customHeight="1">
      <c r="A5" s="756" t="s">
        <v>55</v>
      </c>
      <c r="B5" s="757" t="s">
        <v>55</v>
      </c>
      <c r="C5" s="879"/>
      <c r="D5" s="1702">
        <f>SUM(D6:D54)</f>
        <v>292464200</v>
      </c>
      <c r="E5" s="1702">
        <f>SUM(E6:E54)</f>
        <v>248809000</v>
      </c>
      <c r="F5" s="1702">
        <f>SUM(F6:F54)</f>
        <v>244839000</v>
      </c>
      <c r="G5" s="1702">
        <v>240689000</v>
      </c>
      <c r="H5" s="1702">
        <v>234418400</v>
      </c>
      <c r="I5" s="1702">
        <f>SUM(I6:I54)</f>
        <v>234418400</v>
      </c>
      <c r="J5" s="1702">
        <f>I5-H5</f>
        <v>0</v>
      </c>
      <c r="K5" s="866">
        <f>J5/F5</f>
        <v>0</v>
      </c>
      <c r="L5" s="2674"/>
      <c r="M5" s="2665"/>
      <c r="N5" s="2665"/>
      <c r="O5" s="2665"/>
      <c r="P5" s="2665"/>
      <c r="Q5" s="2665"/>
      <c r="R5" s="2665"/>
      <c r="S5" s="2675"/>
    </row>
    <row r="6" spans="1:26" s="2339" customFormat="1" ht="18" customHeight="1">
      <c r="A6" s="882"/>
      <c r="B6" s="1924"/>
      <c r="C6" s="1924" t="s">
        <v>491</v>
      </c>
      <c r="D6" s="1703">
        <v>2800000</v>
      </c>
      <c r="E6" s="1703">
        <v>1886000</v>
      </c>
      <c r="F6" s="1703">
        <v>1886000</v>
      </c>
      <c r="G6" s="1703">
        <v>1886000</v>
      </c>
      <c r="H6" s="1703">
        <v>1886000</v>
      </c>
      <c r="I6" s="1703">
        <f>SUM(S6:S7)</f>
        <v>1886000</v>
      </c>
      <c r="J6" s="1704">
        <f>I6-H6</f>
        <v>0</v>
      </c>
      <c r="K6" s="869">
        <f>J6/F6</f>
        <v>0</v>
      </c>
      <c r="L6" s="1205" t="s">
        <v>223</v>
      </c>
      <c r="M6" s="1206">
        <v>10000</v>
      </c>
      <c r="N6" s="2465" t="s">
        <v>87</v>
      </c>
      <c r="O6" s="1207">
        <v>140</v>
      </c>
      <c r="P6" s="2465" t="s">
        <v>87</v>
      </c>
      <c r="Q6" s="1208">
        <v>1</v>
      </c>
      <c r="R6" s="2465" t="s">
        <v>84</v>
      </c>
      <c r="S6" s="1209">
        <f t="shared" ref="S6:S54" si="0">PRODUCT(Q6,O6,M6)</f>
        <v>1400000</v>
      </c>
    </row>
    <row r="7" spans="1:26" s="2339" customFormat="1" ht="18" customHeight="1">
      <c r="A7" s="2301"/>
      <c r="B7" s="2340"/>
      <c r="C7" s="2340"/>
      <c r="D7" s="2341"/>
      <c r="E7" s="2341"/>
      <c r="F7" s="2341"/>
      <c r="G7" s="2341"/>
      <c r="H7" s="2341"/>
      <c r="I7" s="2341"/>
      <c r="J7" s="2354"/>
      <c r="K7" s="2353"/>
      <c r="L7" s="1210" t="s">
        <v>937</v>
      </c>
      <c r="M7" s="1211">
        <v>18000</v>
      </c>
      <c r="N7" s="1976" t="s">
        <v>87</v>
      </c>
      <c r="O7" s="1975">
        <v>27</v>
      </c>
      <c r="P7" s="1976" t="s">
        <v>87</v>
      </c>
      <c r="Q7" s="2126">
        <v>1</v>
      </c>
      <c r="R7" s="1976" t="s">
        <v>84</v>
      </c>
      <c r="S7" s="1977">
        <f t="shared" si="0"/>
        <v>486000</v>
      </c>
    </row>
    <row r="8" spans="1:26" s="2339" customFormat="1" ht="18" customHeight="1">
      <c r="A8" s="2301"/>
      <c r="B8" s="2340"/>
      <c r="C8" s="1707" t="s">
        <v>1102</v>
      </c>
      <c r="D8" s="85">
        <v>136709000</v>
      </c>
      <c r="E8" s="85">
        <v>132880000</v>
      </c>
      <c r="F8" s="85">
        <v>132880000</v>
      </c>
      <c r="G8" s="85">
        <v>132880000</v>
      </c>
      <c r="H8" s="85">
        <v>128659400</v>
      </c>
      <c r="I8" s="85">
        <f>SUM(S8:S23)</f>
        <v>128659400</v>
      </c>
      <c r="J8" s="1708">
        <f>I8-H8</f>
        <v>0</v>
      </c>
      <c r="K8" s="860">
        <f>J8/F8</f>
        <v>0</v>
      </c>
      <c r="L8" s="1212" t="s">
        <v>539</v>
      </c>
      <c r="M8" s="1213">
        <v>12000</v>
      </c>
      <c r="N8" s="1214" t="s">
        <v>87</v>
      </c>
      <c r="O8" s="1215">
        <v>36</v>
      </c>
      <c r="P8" s="1214" t="s">
        <v>87</v>
      </c>
      <c r="Q8" s="1216">
        <v>44</v>
      </c>
      <c r="R8" s="1214" t="s">
        <v>84</v>
      </c>
      <c r="S8" s="1217">
        <f t="shared" si="0"/>
        <v>19008000</v>
      </c>
    </row>
    <row r="9" spans="1:26" s="2339" customFormat="1" ht="18" customHeight="1">
      <c r="A9" s="2301"/>
      <c r="B9" s="2340"/>
      <c r="C9" s="2340"/>
      <c r="D9" s="2341"/>
      <c r="E9" s="2341"/>
      <c r="F9" s="2341"/>
      <c r="G9" s="2341"/>
      <c r="H9" s="2341"/>
      <c r="I9" s="2341"/>
      <c r="J9" s="2354"/>
      <c r="K9" s="2353"/>
      <c r="L9" s="1218" t="s">
        <v>936</v>
      </c>
      <c r="M9" s="2467">
        <v>12000</v>
      </c>
      <c r="N9" s="1219" t="s">
        <v>87</v>
      </c>
      <c r="O9" s="1220">
        <v>28.5</v>
      </c>
      <c r="P9" s="1219" t="s">
        <v>87</v>
      </c>
      <c r="Q9" s="1221">
        <v>44</v>
      </c>
      <c r="R9" s="1219" t="s">
        <v>84</v>
      </c>
      <c r="S9" s="88">
        <f t="shared" si="0"/>
        <v>15048000</v>
      </c>
    </row>
    <row r="10" spans="1:26" s="2339" customFormat="1" ht="18" customHeight="1">
      <c r="A10" s="2301"/>
      <c r="B10" s="2340"/>
      <c r="C10" s="2340"/>
      <c r="D10" s="2341"/>
      <c r="E10" s="2341"/>
      <c r="F10" s="2341"/>
      <c r="G10" s="2341"/>
      <c r="H10" s="2341"/>
      <c r="I10" s="2341"/>
      <c r="J10" s="2354"/>
      <c r="K10" s="2353"/>
      <c r="L10" s="1218" t="s">
        <v>540</v>
      </c>
      <c r="M10" s="2467">
        <v>12000</v>
      </c>
      <c r="N10" s="1219" t="s">
        <v>87</v>
      </c>
      <c r="O10" s="1220">
        <v>22</v>
      </c>
      <c r="P10" s="1219" t="s">
        <v>87</v>
      </c>
      <c r="Q10" s="1221">
        <v>29.1</v>
      </c>
      <c r="R10" s="1219" t="s">
        <v>84</v>
      </c>
      <c r="S10" s="88">
        <f t="shared" si="0"/>
        <v>7682400.0000000009</v>
      </c>
    </row>
    <row r="11" spans="1:26" s="2339" customFormat="1" ht="18" customHeight="1">
      <c r="A11" s="2301"/>
      <c r="B11" s="2340"/>
      <c r="C11" s="2340"/>
      <c r="D11" s="2341"/>
      <c r="E11" s="2341"/>
      <c r="F11" s="2341"/>
      <c r="G11" s="2341"/>
      <c r="H11" s="2341"/>
      <c r="I11" s="2341"/>
      <c r="J11" s="2354"/>
      <c r="K11" s="2353"/>
      <c r="L11" s="1218" t="s">
        <v>551</v>
      </c>
      <c r="M11" s="2467">
        <v>8000</v>
      </c>
      <c r="N11" s="1219" t="s">
        <v>87</v>
      </c>
      <c r="O11" s="1220">
        <v>15</v>
      </c>
      <c r="P11" s="1219" t="s">
        <v>87</v>
      </c>
      <c r="Q11" s="1221">
        <v>44</v>
      </c>
      <c r="R11" s="1219" t="s">
        <v>84</v>
      </c>
      <c r="S11" s="88">
        <f t="shared" si="0"/>
        <v>5280000</v>
      </c>
    </row>
    <row r="12" spans="1:26" s="2339" customFormat="1" ht="18" customHeight="1">
      <c r="A12" s="2301"/>
      <c r="B12" s="2340"/>
      <c r="C12" s="2340"/>
      <c r="D12" s="2341"/>
      <c r="E12" s="2341"/>
      <c r="F12" s="2341"/>
      <c r="G12" s="2341"/>
      <c r="H12" s="2341"/>
      <c r="I12" s="2341"/>
      <c r="J12" s="2354"/>
      <c r="K12" s="2353"/>
      <c r="L12" s="1218" t="s">
        <v>552</v>
      </c>
      <c r="M12" s="2467">
        <v>12000</v>
      </c>
      <c r="N12" s="1219" t="s">
        <v>87</v>
      </c>
      <c r="O12" s="1220">
        <v>4</v>
      </c>
      <c r="P12" s="1219" t="s">
        <v>87</v>
      </c>
      <c r="Q12" s="1221">
        <v>44</v>
      </c>
      <c r="R12" s="1219" t="s">
        <v>84</v>
      </c>
      <c r="S12" s="88">
        <f t="shared" si="0"/>
        <v>2112000</v>
      </c>
    </row>
    <row r="13" spans="1:26" s="2339" customFormat="1" ht="18" customHeight="1">
      <c r="A13" s="2301"/>
      <c r="B13" s="2340"/>
      <c r="C13" s="2340"/>
      <c r="D13" s="2341"/>
      <c r="E13" s="2341"/>
      <c r="F13" s="2341"/>
      <c r="G13" s="2341"/>
      <c r="H13" s="2341"/>
      <c r="I13" s="2341"/>
      <c r="J13" s="2354"/>
      <c r="K13" s="2353"/>
      <c r="L13" s="1222" t="s">
        <v>1106</v>
      </c>
      <c r="M13" s="2467">
        <v>15000</v>
      </c>
      <c r="N13" s="1219" t="s">
        <v>87</v>
      </c>
      <c r="O13" s="1220">
        <v>4</v>
      </c>
      <c r="P13" s="1219" t="s">
        <v>87</v>
      </c>
      <c r="Q13" s="1223">
        <v>6</v>
      </c>
      <c r="R13" s="1219" t="s">
        <v>84</v>
      </c>
      <c r="S13" s="88">
        <f t="shared" si="0"/>
        <v>360000</v>
      </c>
    </row>
    <row r="14" spans="1:26" s="2339" customFormat="1" ht="18" customHeight="1">
      <c r="A14" s="89"/>
      <c r="B14" s="1162"/>
      <c r="C14" s="2340"/>
      <c r="D14" s="2341"/>
      <c r="E14" s="2341"/>
      <c r="F14" s="2341"/>
      <c r="G14" s="2341"/>
      <c r="H14" s="2341"/>
      <c r="I14" s="2341"/>
      <c r="J14" s="2354"/>
      <c r="K14" s="2353"/>
      <c r="L14" s="1212" t="s">
        <v>545</v>
      </c>
      <c r="M14" s="1213">
        <v>8000</v>
      </c>
      <c r="N14" s="1214" t="s">
        <v>87</v>
      </c>
      <c r="O14" s="1215">
        <v>51</v>
      </c>
      <c r="P14" s="1214" t="s">
        <v>87</v>
      </c>
      <c r="Q14" s="1216">
        <v>44</v>
      </c>
      <c r="R14" s="1214" t="s">
        <v>84</v>
      </c>
      <c r="S14" s="1217">
        <f t="shared" si="0"/>
        <v>17952000</v>
      </c>
    </row>
    <row r="15" spans="1:26" s="2339" customFormat="1" ht="18" customHeight="1">
      <c r="A15" s="2470"/>
      <c r="B15" s="2340"/>
      <c r="C15" s="873"/>
      <c r="D15" s="2341"/>
      <c r="E15" s="2341"/>
      <c r="F15" s="2341"/>
      <c r="G15" s="2341"/>
      <c r="H15" s="2341"/>
      <c r="I15" s="2341"/>
      <c r="J15" s="2354"/>
      <c r="K15" s="2353"/>
      <c r="L15" s="1218" t="s">
        <v>546</v>
      </c>
      <c r="M15" s="2467">
        <v>8000</v>
      </c>
      <c r="N15" s="1219" t="s">
        <v>87</v>
      </c>
      <c r="O15" s="1220">
        <v>5</v>
      </c>
      <c r="P15" s="1219" t="s">
        <v>87</v>
      </c>
      <c r="Q15" s="1221">
        <v>43.4</v>
      </c>
      <c r="R15" s="1219" t="s">
        <v>84</v>
      </c>
      <c r="S15" s="88">
        <f t="shared" si="0"/>
        <v>1736000</v>
      </c>
    </row>
    <row r="16" spans="1:26" s="2339" customFormat="1" ht="18" customHeight="1">
      <c r="A16" s="2301"/>
      <c r="B16" s="2340"/>
      <c r="C16" s="2340"/>
      <c r="D16" s="2341"/>
      <c r="E16" s="2341"/>
      <c r="F16" s="2341"/>
      <c r="G16" s="2341"/>
      <c r="H16" s="2341"/>
      <c r="I16" s="2341"/>
      <c r="J16" s="2354"/>
      <c r="K16" s="2353"/>
      <c r="L16" s="1218" t="s">
        <v>547</v>
      </c>
      <c r="M16" s="2467">
        <v>15000</v>
      </c>
      <c r="N16" s="1219" t="s">
        <v>87</v>
      </c>
      <c r="O16" s="1220">
        <v>5</v>
      </c>
      <c r="P16" s="1219" t="s">
        <v>87</v>
      </c>
      <c r="Q16" s="1221">
        <v>43.8</v>
      </c>
      <c r="R16" s="1219" t="s">
        <v>84</v>
      </c>
      <c r="S16" s="88">
        <f t="shared" si="0"/>
        <v>3285000</v>
      </c>
      <c r="T16" s="2303"/>
      <c r="U16" s="2303"/>
      <c r="V16" s="2303"/>
      <c r="W16" s="2303"/>
      <c r="X16" s="2303"/>
      <c r="Y16" s="2303"/>
      <c r="Z16" s="2303"/>
    </row>
    <row r="17" spans="1:27" s="2339" customFormat="1" ht="18" customHeight="1">
      <c r="A17" s="2301"/>
      <c r="B17" s="2340"/>
      <c r="C17" s="2340"/>
      <c r="D17" s="2341"/>
      <c r="E17" s="2341"/>
      <c r="F17" s="2341"/>
      <c r="G17" s="2341"/>
      <c r="H17" s="2341"/>
      <c r="I17" s="2341"/>
      <c r="J17" s="2354"/>
      <c r="K17" s="2353"/>
      <c r="L17" s="1218" t="s">
        <v>548</v>
      </c>
      <c r="M17" s="2467">
        <v>15000</v>
      </c>
      <c r="N17" s="1219" t="s">
        <v>87</v>
      </c>
      <c r="O17" s="1220">
        <v>25</v>
      </c>
      <c r="P17" s="1219" t="s">
        <v>87</v>
      </c>
      <c r="Q17" s="1221">
        <v>44</v>
      </c>
      <c r="R17" s="1219" t="s">
        <v>84</v>
      </c>
      <c r="S17" s="88">
        <f t="shared" si="0"/>
        <v>16500000</v>
      </c>
      <c r="T17" s="2303"/>
      <c r="U17" s="2303"/>
      <c r="V17" s="2303"/>
      <c r="W17" s="2303"/>
      <c r="X17" s="2303"/>
      <c r="Y17" s="2303"/>
      <c r="Z17" s="2303"/>
    </row>
    <row r="18" spans="1:27" s="2339" customFormat="1" ht="18" customHeight="1">
      <c r="A18" s="2301"/>
      <c r="B18" s="2340"/>
      <c r="C18" s="2340"/>
      <c r="D18" s="2341"/>
      <c r="E18" s="2341"/>
      <c r="F18" s="2341"/>
      <c r="G18" s="2341"/>
      <c r="H18" s="2341"/>
      <c r="I18" s="2341"/>
      <c r="J18" s="2354"/>
      <c r="K18" s="2353"/>
      <c r="L18" s="1218" t="s">
        <v>549</v>
      </c>
      <c r="M18" s="2467">
        <v>20000</v>
      </c>
      <c r="N18" s="1219" t="s">
        <v>87</v>
      </c>
      <c r="O18" s="1220">
        <v>4</v>
      </c>
      <c r="P18" s="1219" t="s">
        <v>87</v>
      </c>
      <c r="Q18" s="1221">
        <v>42.5</v>
      </c>
      <c r="R18" s="1219" t="s">
        <v>84</v>
      </c>
      <c r="S18" s="88">
        <f t="shared" si="0"/>
        <v>3400000</v>
      </c>
    </row>
    <row r="19" spans="1:27" s="2339" customFormat="1" ht="18" customHeight="1">
      <c r="A19" s="2301"/>
      <c r="B19" s="2340"/>
      <c r="C19" s="2340"/>
      <c r="D19" s="2341"/>
      <c r="E19" s="2341"/>
      <c r="F19" s="2341"/>
      <c r="G19" s="2341"/>
      <c r="H19" s="2341"/>
      <c r="I19" s="2341"/>
      <c r="J19" s="2354"/>
      <c r="K19" s="2353"/>
      <c r="L19" s="1218" t="s">
        <v>550</v>
      </c>
      <c r="M19" s="2467">
        <v>30000</v>
      </c>
      <c r="N19" s="1219" t="s">
        <v>87</v>
      </c>
      <c r="O19" s="1223">
        <v>2</v>
      </c>
      <c r="P19" s="1219" t="s">
        <v>87</v>
      </c>
      <c r="Q19" s="1221">
        <v>42</v>
      </c>
      <c r="R19" s="1219" t="s">
        <v>84</v>
      </c>
      <c r="S19" s="88">
        <f t="shared" si="0"/>
        <v>2520000</v>
      </c>
    </row>
    <row r="20" spans="1:27" s="2339" customFormat="1" ht="18" customHeight="1">
      <c r="A20" s="2301"/>
      <c r="B20" s="2340"/>
      <c r="C20" s="2340"/>
      <c r="D20" s="2341"/>
      <c r="E20" s="2341"/>
      <c r="F20" s="2341"/>
      <c r="G20" s="2341"/>
      <c r="H20" s="2341"/>
      <c r="I20" s="2341"/>
      <c r="J20" s="2354"/>
      <c r="K20" s="2353"/>
      <c r="L20" s="1218" t="s">
        <v>1421</v>
      </c>
      <c r="M20" s="2467">
        <v>15000</v>
      </c>
      <c r="N20" s="1219" t="s">
        <v>87</v>
      </c>
      <c r="O20" s="1220">
        <v>5</v>
      </c>
      <c r="P20" s="1219" t="s">
        <v>87</v>
      </c>
      <c r="Q20" s="1221">
        <v>42.8</v>
      </c>
      <c r="R20" s="1219" t="s">
        <v>84</v>
      </c>
      <c r="S20" s="88">
        <f t="shared" si="0"/>
        <v>3210000</v>
      </c>
    </row>
    <row r="21" spans="1:27" s="2339" customFormat="1" ht="18" customHeight="1">
      <c r="A21" s="2301"/>
      <c r="B21" s="2340"/>
      <c r="C21" s="2340"/>
      <c r="D21" s="2341"/>
      <c r="E21" s="2341"/>
      <c r="F21" s="2341"/>
      <c r="G21" s="2341"/>
      <c r="H21" s="2341"/>
      <c r="I21" s="2341"/>
      <c r="J21" s="2354"/>
      <c r="K21" s="2353"/>
      <c r="L21" s="1218" t="s">
        <v>1100</v>
      </c>
      <c r="M21" s="2467">
        <v>11000</v>
      </c>
      <c r="N21" s="1219" t="s">
        <v>87</v>
      </c>
      <c r="O21" s="1220">
        <v>50</v>
      </c>
      <c r="P21" s="1219" t="s">
        <v>87</v>
      </c>
      <c r="Q21" s="1221">
        <v>45.8</v>
      </c>
      <c r="R21" s="1219" t="s">
        <v>84</v>
      </c>
      <c r="S21" s="88">
        <f t="shared" si="0"/>
        <v>25190000</v>
      </c>
    </row>
    <row r="22" spans="1:27" s="2339" customFormat="1" ht="18" customHeight="1">
      <c r="A22" s="2301"/>
      <c r="B22" s="2340"/>
      <c r="C22" s="2340"/>
      <c r="D22" s="2341"/>
      <c r="E22" s="2341"/>
      <c r="F22" s="2341"/>
      <c r="G22" s="2341"/>
      <c r="H22" s="2341"/>
      <c r="I22" s="2341"/>
      <c r="J22" s="2354"/>
      <c r="K22" s="2353"/>
      <c r="L22" s="1218" t="s">
        <v>1422</v>
      </c>
      <c r="M22" s="2467">
        <v>14000</v>
      </c>
      <c r="N22" s="1219" t="s">
        <v>87</v>
      </c>
      <c r="O22" s="1220">
        <v>8</v>
      </c>
      <c r="P22" s="1219" t="s">
        <v>87</v>
      </c>
      <c r="Q22" s="1221">
        <v>42.375</v>
      </c>
      <c r="R22" s="1219" t="s">
        <v>84</v>
      </c>
      <c r="S22" s="88">
        <f t="shared" si="0"/>
        <v>4746000</v>
      </c>
    </row>
    <row r="23" spans="1:27" s="2339" customFormat="1" ht="18" customHeight="1">
      <c r="A23" s="2301"/>
      <c r="B23" s="2340"/>
      <c r="C23" s="2340"/>
      <c r="D23" s="2341"/>
      <c r="E23" s="2341"/>
      <c r="F23" s="2341"/>
      <c r="G23" s="2341"/>
      <c r="H23" s="2341"/>
      <c r="I23" s="2341"/>
      <c r="J23" s="2354"/>
      <c r="K23" s="2353"/>
      <c r="L23" s="1222" t="s">
        <v>786</v>
      </c>
      <c r="M23" s="2467">
        <v>70000</v>
      </c>
      <c r="N23" s="1219" t="s">
        <v>87</v>
      </c>
      <c r="O23" s="1220">
        <v>3</v>
      </c>
      <c r="P23" s="1219" t="s">
        <v>87</v>
      </c>
      <c r="Q23" s="1223">
        <v>3</v>
      </c>
      <c r="R23" s="1219" t="s">
        <v>84</v>
      </c>
      <c r="S23" s="88">
        <f t="shared" si="0"/>
        <v>630000</v>
      </c>
      <c r="T23" s="61"/>
      <c r="U23" s="2303"/>
      <c r="V23" s="2303"/>
      <c r="W23" s="2303"/>
      <c r="X23" s="2303"/>
      <c r="Y23" s="2303"/>
      <c r="Z23" s="2303"/>
      <c r="AA23" s="2303"/>
    </row>
    <row r="24" spans="1:27" s="2339" customFormat="1" ht="18" customHeight="1">
      <c r="A24" s="2301"/>
      <c r="B24" s="2340"/>
      <c r="C24" s="1707" t="s">
        <v>446</v>
      </c>
      <c r="D24" s="85">
        <v>77812000</v>
      </c>
      <c r="E24" s="85">
        <v>76363000</v>
      </c>
      <c r="F24" s="85">
        <v>72393000</v>
      </c>
      <c r="G24" s="85">
        <v>68243000</v>
      </c>
      <c r="H24" s="85">
        <v>68243000</v>
      </c>
      <c r="I24" s="85">
        <f>SUM(S24:S44)</f>
        <v>68243000</v>
      </c>
      <c r="J24" s="1708">
        <f>I24-H24</f>
        <v>0</v>
      </c>
      <c r="K24" s="860">
        <f>J24/F24</f>
        <v>0</v>
      </c>
      <c r="L24" s="1224" t="s">
        <v>560</v>
      </c>
      <c r="M24" s="1225">
        <v>160000</v>
      </c>
      <c r="N24" s="1226" t="s">
        <v>87</v>
      </c>
      <c r="O24" s="1227">
        <v>16</v>
      </c>
      <c r="P24" s="1226" t="s">
        <v>87</v>
      </c>
      <c r="Q24" s="1228">
        <v>10</v>
      </c>
      <c r="R24" s="1229" t="s">
        <v>84</v>
      </c>
      <c r="S24" s="1230">
        <f t="shared" si="0"/>
        <v>25600000</v>
      </c>
      <c r="T24" s="2303"/>
      <c r="U24" s="2303"/>
      <c r="V24" s="2303"/>
      <c r="W24" s="2303"/>
      <c r="X24" s="2303"/>
    </row>
    <row r="25" spans="1:27" s="2339" customFormat="1" ht="18" customHeight="1">
      <c r="A25" s="2301"/>
      <c r="B25" s="2340"/>
      <c r="C25" s="2340"/>
      <c r="D25" s="2341"/>
      <c r="E25" s="2341"/>
      <c r="F25" s="2341"/>
      <c r="G25" s="2341"/>
      <c r="H25" s="2341"/>
      <c r="I25" s="2341"/>
      <c r="J25" s="2354"/>
      <c r="K25" s="2353"/>
      <c r="L25" s="1231" t="s">
        <v>560</v>
      </c>
      <c r="M25" s="1232">
        <v>8000</v>
      </c>
      <c r="N25" s="1233" t="s">
        <v>87</v>
      </c>
      <c r="O25" s="1234">
        <v>16</v>
      </c>
      <c r="P25" s="1233" t="s">
        <v>87</v>
      </c>
      <c r="Q25" s="1235">
        <v>19</v>
      </c>
      <c r="R25" s="1236" t="s">
        <v>84</v>
      </c>
      <c r="S25" s="1237">
        <f t="shared" si="0"/>
        <v>2432000</v>
      </c>
      <c r="T25" s="2303"/>
      <c r="U25" s="2303"/>
      <c r="V25" s="2303"/>
      <c r="W25" s="2303"/>
      <c r="X25" s="2303"/>
    </row>
    <row r="26" spans="1:27" s="2339" customFormat="1" ht="18" customHeight="1">
      <c r="A26" s="2301"/>
      <c r="B26" s="2340"/>
      <c r="C26" s="2340"/>
      <c r="D26" s="2341"/>
      <c r="E26" s="2341"/>
      <c r="F26" s="2341"/>
      <c r="G26" s="2341"/>
      <c r="H26" s="2341"/>
      <c r="I26" s="2341"/>
      <c r="J26" s="2354"/>
      <c r="K26" s="2353"/>
      <c r="L26" s="1231" t="s">
        <v>748</v>
      </c>
      <c r="M26" s="1232">
        <v>110000</v>
      </c>
      <c r="N26" s="1233" t="s">
        <v>87</v>
      </c>
      <c r="O26" s="1234">
        <v>16</v>
      </c>
      <c r="P26" s="1233" t="s">
        <v>87</v>
      </c>
      <c r="Q26" s="1235">
        <v>1</v>
      </c>
      <c r="R26" s="1236" t="s">
        <v>84</v>
      </c>
      <c r="S26" s="1237">
        <f t="shared" si="0"/>
        <v>1760000</v>
      </c>
      <c r="T26" s="2303"/>
      <c r="U26" s="2303"/>
      <c r="V26" s="2303"/>
      <c r="W26" s="2303"/>
      <c r="X26" s="2303"/>
    </row>
    <row r="27" spans="1:27" s="2339" customFormat="1" ht="18" customHeight="1">
      <c r="A27" s="91"/>
      <c r="B27" s="1163"/>
      <c r="C27" s="2340"/>
      <c r="D27" s="2341"/>
      <c r="E27" s="2341"/>
      <c r="F27" s="2341"/>
      <c r="G27" s="2341"/>
      <c r="H27" s="2341"/>
      <c r="I27" s="2341"/>
      <c r="J27" s="2354"/>
      <c r="K27" s="2353"/>
      <c r="L27" s="1231" t="s">
        <v>938</v>
      </c>
      <c r="M27" s="1232">
        <v>7000</v>
      </c>
      <c r="N27" s="1233" t="s">
        <v>87</v>
      </c>
      <c r="O27" s="1234">
        <v>15</v>
      </c>
      <c r="P27" s="1233" t="s">
        <v>87</v>
      </c>
      <c r="Q27" s="1235">
        <v>1</v>
      </c>
      <c r="R27" s="1236" t="s">
        <v>84</v>
      </c>
      <c r="S27" s="1237">
        <f t="shared" si="0"/>
        <v>105000</v>
      </c>
      <c r="T27" s="2303"/>
      <c r="U27" s="2303"/>
      <c r="V27" s="2303"/>
      <c r="W27" s="2303"/>
      <c r="X27" s="2303"/>
    </row>
    <row r="28" spans="1:27" s="2339" customFormat="1" ht="18" customHeight="1">
      <c r="A28" s="91"/>
      <c r="B28" s="1163"/>
      <c r="C28" s="2340"/>
      <c r="D28" s="2341"/>
      <c r="E28" s="2341"/>
      <c r="F28" s="2341"/>
      <c r="G28" s="2341"/>
      <c r="H28" s="2341"/>
      <c r="I28" s="2341"/>
      <c r="J28" s="2354"/>
      <c r="K28" s="2353"/>
      <c r="L28" s="1231" t="s">
        <v>939</v>
      </c>
      <c r="M28" s="1232">
        <v>8000</v>
      </c>
      <c r="N28" s="1233" t="s">
        <v>87</v>
      </c>
      <c r="O28" s="1234">
        <v>15</v>
      </c>
      <c r="P28" s="1233" t="s">
        <v>87</v>
      </c>
      <c r="Q28" s="1235">
        <v>5</v>
      </c>
      <c r="R28" s="1236" t="s">
        <v>84</v>
      </c>
      <c r="S28" s="1237">
        <f t="shared" si="0"/>
        <v>600000</v>
      </c>
    </row>
    <row r="29" spans="1:27" s="2339" customFormat="1" ht="18" customHeight="1">
      <c r="A29" s="91"/>
      <c r="B29" s="1163"/>
      <c r="C29" s="2340"/>
      <c r="D29" s="2341"/>
      <c r="E29" s="2341"/>
      <c r="F29" s="2341"/>
      <c r="G29" s="2341"/>
      <c r="H29" s="2341"/>
      <c r="I29" s="2341"/>
      <c r="J29" s="2354"/>
      <c r="K29" s="2353"/>
      <c r="L29" s="2089" t="s">
        <v>940</v>
      </c>
      <c r="M29" s="1232">
        <v>10000</v>
      </c>
      <c r="N29" s="1238" t="s">
        <v>87</v>
      </c>
      <c r="O29" s="1234">
        <v>5</v>
      </c>
      <c r="P29" s="1238" t="s">
        <v>87</v>
      </c>
      <c r="Q29" s="1235">
        <v>44</v>
      </c>
      <c r="R29" s="1239" t="s">
        <v>84</v>
      </c>
      <c r="S29" s="1237">
        <f t="shared" si="0"/>
        <v>2200000</v>
      </c>
    </row>
    <row r="30" spans="1:27" s="2339" customFormat="1" ht="18" customHeight="1">
      <c r="A30" s="91"/>
      <c r="B30" s="1163"/>
      <c r="C30" s="2340"/>
      <c r="D30" s="2341"/>
      <c r="E30" s="2341"/>
      <c r="F30" s="2341"/>
      <c r="G30" s="2341"/>
      <c r="H30" s="2341"/>
      <c r="I30" s="2341"/>
      <c r="J30" s="2354"/>
      <c r="K30" s="2353"/>
      <c r="L30" s="2089" t="s">
        <v>941</v>
      </c>
      <c r="M30" s="1232">
        <v>10000</v>
      </c>
      <c r="N30" s="1238" t="s">
        <v>87</v>
      </c>
      <c r="O30" s="1234">
        <v>5</v>
      </c>
      <c r="P30" s="1238" t="s">
        <v>87</v>
      </c>
      <c r="Q30" s="1235">
        <v>44</v>
      </c>
      <c r="R30" s="1239" t="s">
        <v>84</v>
      </c>
      <c r="S30" s="1237">
        <f t="shared" si="0"/>
        <v>2200000</v>
      </c>
      <c r="T30" s="1182"/>
      <c r="U30" s="2303"/>
      <c r="V30" s="2303"/>
      <c r="W30" s="2303"/>
      <c r="X30" s="2303"/>
    </row>
    <row r="31" spans="1:27" s="2339" customFormat="1" ht="18" customHeight="1">
      <c r="A31" s="91"/>
      <c r="B31" s="1163"/>
      <c r="C31" s="2340"/>
      <c r="D31" s="2341"/>
      <c r="E31" s="2341"/>
      <c r="F31" s="2341"/>
      <c r="G31" s="2341"/>
      <c r="H31" s="2341"/>
      <c r="I31" s="2341"/>
      <c r="J31" s="2354"/>
      <c r="K31" s="2353"/>
      <c r="L31" s="2089" t="s">
        <v>942</v>
      </c>
      <c r="M31" s="1232">
        <v>10000</v>
      </c>
      <c r="N31" s="1238" t="s">
        <v>87</v>
      </c>
      <c r="O31" s="1234">
        <v>4</v>
      </c>
      <c r="P31" s="1238" t="s">
        <v>87</v>
      </c>
      <c r="Q31" s="1235">
        <v>45</v>
      </c>
      <c r="R31" s="1239" t="s">
        <v>84</v>
      </c>
      <c r="S31" s="1237">
        <f t="shared" si="0"/>
        <v>1800000</v>
      </c>
    </row>
    <row r="32" spans="1:27" s="2339" customFormat="1" ht="18" customHeight="1">
      <c r="A32" s="91"/>
      <c r="B32" s="1163"/>
      <c r="C32" s="2340"/>
      <c r="D32" s="2341"/>
      <c r="E32" s="2341"/>
      <c r="F32" s="2341"/>
      <c r="G32" s="2341"/>
      <c r="H32" s="2341"/>
      <c r="I32" s="2341"/>
      <c r="J32" s="2354"/>
      <c r="K32" s="2353"/>
      <c r="L32" s="2089" t="s">
        <v>943</v>
      </c>
      <c r="M32" s="1232">
        <v>12000</v>
      </c>
      <c r="N32" s="1238" t="s">
        <v>87</v>
      </c>
      <c r="O32" s="1234">
        <v>5</v>
      </c>
      <c r="P32" s="1238" t="s">
        <v>87</v>
      </c>
      <c r="Q32" s="1235">
        <v>44</v>
      </c>
      <c r="R32" s="1239" t="s">
        <v>84</v>
      </c>
      <c r="S32" s="1237">
        <f t="shared" si="0"/>
        <v>2640000</v>
      </c>
    </row>
    <row r="33" spans="1:25" s="2339" customFormat="1" ht="18" customHeight="1">
      <c r="A33" s="91"/>
      <c r="B33" s="1163"/>
      <c r="C33" s="2340"/>
      <c r="D33" s="2341"/>
      <c r="E33" s="2341"/>
      <c r="F33" s="2341"/>
      <c r="G33" s="2341"/>
      <c r="H33" s="2341"/>
      <c r="I33" s="2341"/>
      <c r="J33" s="2354"/>
      <c r="K33" s="2353"/>
      <c r="L33" s="2089" t="s">
        <v>944</v>
      </c>
      <c r="M33" s="1232">
        <v>10000</v>
      </c>
      <c r="N33" s="1238" t="s">
        <v>87</v>
      </c>
      <c r="O33" s="1234">
        <v>6</v>
      </c>
      <c r="P33" s="1238" t="s">
        <v>87</v>
      </c>
      <c r="Q33" s="1235">
        <v>46</v>
      </c>
      <c r="R33" s="1239" t="s">
        <v>84</v>
      </c>
      <c r="S33" s="1237">
        <f t="shared" si="0"/>
        <v>2760000</v>
      </c>
    </row>
    <row r="34" spans="1:25" s="2339" customFormat="1" ht="18" customHeight="1">
      <c r="A34" s="89"/>
      <c r="B34" s="1162"/>
      <c r="C34" s="1162"/>
      <c r="D34" s="1162"/>
      <c r="E34" s="1162"/>
      <c r="F34" s="1162"/>
      <c r="G34" s="1162"/>
      <c r="H34" s="1162"/>
      <c r="I34" s="1162"/>
      <c r="J34" s="2354"/>
      <c r="K34" s="2353"/>
      <c r="L34" s="2089" t="s">
        <v>561</v>
      </c>
      <c r="M34" s="1232">
        <v>20000</v>
      </c>
      <c r="N34" s="1238" t="s">
        <v>87</v>
      </c>
      <c r="O34" s="1234">
        <v>8</v>
      </c>
      <c r="P34" s="1238" t="s">
        <v>87</v>
      </c>
      <c r="Q34" s="1235">
        <v>10</v>
      </c>
      <c r="R34" s="1239" t="s">
        <v>84</v>
      </c>
      <c r="S34" s="1237">
        <f t="shared" si="0"/>
        <v>1600000</v>
      </c>
    </row>
    <row r="35" spans="1:25" s="2339" customFormat="1" ht="18" customHeight="1">
      <c r="A35" s="89"/>
      <c r="B35" s="1162"/>
      <c r="C35" s="2303"/>
      <c r="D35" s="1162"/>
      <c r="E35" s="1162"/>
      <c r="F35" s="1162"/>
      <c r="G35" s="1162"/>
      <c r="H35" s="1162"/>
      <c r="I35" s="1162"/>
      <c r="J35" s="2354"/>
      <c r="K35" s="2353"/>
      <c r="L35" s="2089" t="s">
        <v>945</v>
      </c>
      <c r="M35" s="1232">
        <v>10000</v>
      </c>
      <c r="N35" s="1238" t="s">
        <v>87</v>
      </c>
      <c r="O35" s="1234">
        <v>120</v>
      </c>
      <c r="P35" s="1238" t="s">
        <v>87</v>
      </c>
      <c r="Q35" s="1235">
        <v>1</v>
      </c>
      <c r="R35" s="1239" t="s">
        <v>84</v>
      </c>
      <c r="S35" s="1237">
        <f t="shared" si="0"/>
        <v>1200000</v>
      </c>
    </row>
    <row r="36" spans="1:25" s="2339" customFormat="1" ht="18" customHeight="1">
      <c r="A36" s="91"/>
      <c r="B36" s="1163"/>
      <c r="C36" s="2303"/>
      <c r="D36" s="2341"/>
      <c r="E36" s="2341"/>
      <c r="F36" s="2341"/>
      <c r="G36" s="2341"/>
      <c r="H36" s="2341"/>
      <c r="I36" s="2341"/>
      <c r="J36" s="2354"/>
      <c r="K36" s="2353"/>
      <c r="L36" s="1908" t="s">
        <v>562</v>
      </c>
      <c r="M36" s="1232">
        <v>200000</v>
      </c>
      <c r="N36" s="1238" t="s">
        <v>87</v>
      </c>
      <c r="O36" s="1234">
        <v>10</v>
      </c>
      <c r="P36" s="1238" t="s">
        <v>87</v>
      </c>
      <c r="Q36" s="1235">
        <v>1</v>
      </c>
      <c r="R36" s="1239" t="s">
        <v>84</v>
      </c>
      <c r="S36" s="1237">
        <f t="shared" si="0"/>
        <v>2000000</v>
      </c>
    </row>
    <row r="37" spans="1:25" s="2339" customFormat="1" ht="18" customHeight="1">
      <c r="A37" s="91"/>
      <c r="B37" s="1163"/>
      <c r="C37" s="2303"/>
      <c r="D37" s="2341"/>
      <c r="E37" s="2341"/>
      <c r="F37" s="2341"/>
      <c r="G37" s="2341"/>
      <c r="H37" s="2341"/>
      <c r="I37" s="2341"/>
      <c r="J37" s="2354"/>
      <c r="K37" s="2353"/>
      <c r="L37" s="1231" t="s">
        <v>749</v>
      </c>
      <c r="M37" s="1232">
        <v>8000</v>
      </c>
      <c r="N37" s="1233" t="s">
        <v>87</v>
      </c>
      <c r="O37" s="1234">
        <v>8</v>
      </c>
      <c r="P37" s="1233" t="s">
        <v>87</v>
      </c>
      <c r="Q37" s="1240">
        <v>88</v>
      </c>
      <c r="R37" s="1236" t="s">
        <v>84</v>
      </c>
      <c r="S37" s="1237">
        <f t="shared" si="0"/>
        <v>5632000</v>
      </c>
    </row>
    <row r="38" spans="1:25" s="2339" customFormat="1" ht="18" customHeight="1">
      <c r="A38" s="91"/>
      <c r="B38" s="1163"/>
      <c r="C38" s="2303"/>
      <c r="D38" s="2341"/>
      <c r="E38" s="2341"/>
      <c r="F38" s="2341"/>
      <c r="G38" s="2341"/>
      <c r="H38" s="2341"/>
      <c r="I38" s="2341"/>
      <c r="J38" s="2354"/>
      <c r="K38" s="2353"/>
      <c r="L38" s="1231" t="s">
        <v>750</v>
      </c>
      <c r="M38" s="1232">
        <v>8000</v>
      </c>
      <c r="N38" s="1233" t="s">
        <v>87</v>
      </c>
      <c r="O38" s="1234">
        <v>4</v>
      </c>
      <c r="P38" s="1233" t="s">
        <v>87</v>
      </c>
      <c r="Q38" s="1240">
        <v>44</v>
      </c>
      <c r="R38" s="1236" t="s">
        <v>84</v>
      </c>
      <c r="S38" s="1237">
        <f t="shared" si="0"/>
        <v>1408000</v>
      </c>
    </row>
    <row r="39" spans="1:25" s="2339" customFormat="1" ht="18" customHeight="1">
      <c r="A39" s="91"/>
      <c r="B39" s="1163"/>
      <c r="C39" s="2303"/>
      <c r="D39" s="2341"/>
      <c r="E39" s="2341"/>
      <c r="F39" s="2341"/>
      <c r="G39" s="2341"/>
      <c r="H39" s="2341"/>
      <c r="I39" s="2341"/>
      <c r="J39" s="2354"/>
      <c r="K39" s="2353"/>
      <c r="L39" s="1231" t="s">
        <v>1401</v>
      </c>
      <c r="M39" s="1232">
        <v>30000</v>
      </c>
      <c r="N39" s="1233" t="s">
        <v>87</v>
      </c>
      <c r="O39" s="1234">
        <v>40</v>
      </c>
      <c r="P39" s="1233" t="s">
        <v>87</v>
      </c>
      <c r="Q39" s="1240">
        <v>1</v>
      </c>
      <c r="R39" s="1236" t="s">
        <v>84</v>
      </c>
      <c r="S39" s="1237">
        <f t="shared" si="0"/>
        <v>1200000</v>
      </c>
    </row>
    <row r="40" spans="1:25" s="2339" customFormat="1" ht="18" customHeight="1">
      <c r="A40" s="91"/>
      <c r="B40" s="1163"/>
      <c r="C40" s="2303"/>
      <c r="D40" s="2341"/>
      <c r="E40" s="2341"/>
      <c r="F40" s="2341"/>
      <c r="G40" s="2341"/>
      <c r="H40" s="2341"/>
      <c r="I40" s="2341"/>
      <c r="J40" s="2354"/>
      <c r="K40" s="2353"/>
      <c r="L40" s="1231" t="s">
        <v>563</v>
      </c>
      <c r="M40" s="1232">
        <v>9000</v>
      </c>
      <c r="N40" s="1233" t="s">
        <v>87</v>
      </c>
      <c r="O40" s="1234">
        <v>3</v>
      </c>
      <c r="P40" s="1233" t="s">
        <v>87</v>
      </c>
      <c r="Q40" s="1240">
        <v>88</v>
      </c>
      <c r="R40" s="1236" t="s">
        <v>84</v>
      </c>
      <c r="S40" s="1237">
        <f t="shared" si="0"/>
        <v>2376000</v>
      </c>
    </row>
    <row r="41" spans="1:25" s="2339" customFormat="1" ht="18" customHeight="1">
      <c r="A41" s="91"/>
      <c r="B41" s="1163"/>
      <c r="C41" s="2340"/>
      <c r="D41" s="2341"/>
      <c r="E41" s="2341"/>
      <c r="F41" s="2341"/>
      <c r="G41" s="2341"/>
      <c r="H41" s="2341"/>
      <c r="I41" s="2341"/>
      <c r="J41" s="2354"/>
      <c r="K41" s="2353"/>
      <c r="L41" s="1231" t="s">
        <v>946</v>
      </c>
      <c r="M41" s="1232">
        <v>10000</v>
      </c>
      <c r="N41" s="1233" t="s">
        <v>87</v>
      </c>
      <c r="O41" s="1234">
        <v>11</v>
      </c>
      <c r="P41" s="1233" t="s">
        <v>87</v>
      </c>
      <c r="Q41" s="1240">
        <v>44</v>
      </c>
      <c r="R41" s="1236" t="s">
        <v>84</v>
      </c>
      <c r="S41" s="1237">
        <f t="shared" si="0"/>
        <v>4840000</v>
      </c>
    </row>
    <row r="42" spans="1:25" s="2339" customFormat="1" ht="18" customHeight="1">
      <c r="A42" s="91"/>
      <c r="B42" s="1163"/>
      <c r="C42" s="2340"/>
      <c r="D42" s="2341"/>
      <c r="E42" s="2341"/>
      <c r="F42" s="2341"/>
      <c r="G42" s="2341"/>
      <c r="H42" s="2341"/>
      <c r="I42" s="2341"/>
      <c r="J42" s="2354"/>
      <c r="K42" s="2353"/>
      <c r="L42" s="1231" t="s">
        <v>751</v>
      </c>
      <c r="M42" s="1232">
        <v>10000</v>
      </c>
      <c r="N42" s="1233" t="s">
        <v>87</v>
      </c>
      <c r="O42" s="1234">
        <v>11</v>
      </c>
      <c r="P42" s="1233" t="s">
        <v>87</v>
      </c>
      <c r="Q42" s="1240">
        <v>44</v>
      </c>
      <c r="R42" s="1236" t="s">
        <v>84</v>
      </c>
      <c r="S42" s="1237">
        <f t="shared" si="0"/>
        <v>4840000</v>
      </c>
    </row>
    <row r="43" spans="1:25" s="2339" customFormat="1" ht="18" customHeight="1">
      <c r="A43" s="91"/>
      <c r="B43" s="1163"/>
      <c r="C43" s="2340"/>
      <c r="D43" s="2341"/>
      <c r="E43" s="2341"/>
      <c r="F43" s="2341"/>
      <c r="G43" s="2341"/>
      <c r="H43" s="2341"/>
      <c r="I43" s="2341"/>
      <c r="J43" s="2354"/>
      <c r="K43" s="2353"/>
      <c r="L43" s="1231" t="s">
        <v>947</v>
      </c>
      <c r="M43" s="1232">
        <v>5000</v>
      </c>
      <c r="N43" s="1233" t="s">
        <v>87</v>
      </c>
      <c r="O43" s="1234">
        <v>120</v>
      </c>
      <c r="P43" s="1233" t="s">
        <v>87</v>
      </c>
      <c r="Q43" s="1240">
        <v>1</v>
      </c>
      <c r="R43" s="1236" t="s">
        <v>84</v>
      </c>
      <c r="S43" s="1237">
        <f t="shared" si="0"/>
        <v>600000</v>
      </c>
    </row>
    <row r="44" spans="1:25" s="2339" customFormat="1" ht="18" customHeight="1">
      <c r="A44" s="91"/>
      <c r="B44" s="1163"/>
      <c r="C44" s="2340"/>
      <c r="D44" s="2341"/>
      <c r="E44" s="2341"/>
      <c r="F44" s="2341"/>
      <c r="G44" s="2341"/>
      <c r="H44" s="2341"/>
      <c r="I44" s="2341"/>
      <c r="J44" s="2354"/>
      <c r="K44" s="2353"/>
      <c r="L44" s="1231" t="s">
        <v>1393</v>
      </c>
      <c r="M44" s="1232">
        <v>5000</v>
      </c>
      <c r="N44" s="1233" t="s">
        <v>87</v>
      </c>
      <c r="O44" s="1234">
        <v>10</v>
      </c>
      <c r="P44" s="1233" t="s">
        <v>87</v>
      </c>
      <c r="Q44" s="1909">
        <v>9</v>
      </c>
      <c r="R44" s="1236" t="s">
        <v>84</v>
      </c>
      <c r="S44" s="1237">
        <f t="shared" si="0"/>
        <v>450000</v>
      </c>
    </row>
    <row r="45" spans="1:25" s="2339" customFormat="1" ht="18" customHeight="1">
      <c r="A45" s="2301"/>
      <c r="B45" s="2340"/>
      <c r="C45" s="1707" t="s">
        <v>453</v>
      </c>
      <c r="D45" s="85">
        <v>29450000</v>
      </c>
      <c r="E45" s="85">
        <v>36140000</v>
      </c>
      <c r="F45" s="85">
        <v>36140000</v>
      </c>
      <c r="G45" s="85">
        <v>36140000</v>
      </c>
      <c r="H45" s="85">
        <v>34020000</v>
      </c>
      <c r="I45" s="85">
        <f>SUM(S45:S53)</f>
        <v>34020000</v>
      </c>
      <c r="J45" s="1708">
        <f t="shared" ref="J45" si="1">I45-H45</f>
        <v>0</v>
      </c>
      <c r="K45" s="860">
        <f t="shared" ref="K45" si="2">J45/F45</f>
        <v>0</v>
      </c>
      <c r="L45" s="1241" t="s">
        <v>511</v>
      </c>
      <c r="M45" s="2233">
        <v>50000</v>
      </c>
      <c r="N45" s="2033" t="s">
        <v>87</v>
      </c>
      <c r="O45" s="1242">
        <v>16</v>
      </c>
      <c r="P45" s="2033" t="s">
        <v>87</v>
      </c>
      <c r="Q45" s="1243">
        <v>12</v>
      </c>
      <c r="R45" s="2033" t="s">
        <v>84</v>
      </c>
      <c r="S45" s="1230">
        <f t="shared" si="0"/>
        <v>9600000</v>
      </c>
      <c r="T45" s="2303"/>
      <c r="U45" s="2303"/>
      <c r="V45" s="2303"/>
      <c r="W45" s="2303"/>
      <c r="X45" s="2303"/>
      <c r="Y45" s="2303"/>
    </row>
    <row r="46" spans="1:25" s="2339" customFormat="1" ht="18" customHeight="1">
      <c r="A46" s="2301"/>
      <c r="B46" s="2340"/>
      <c r="C46" s="2340"/>
      <c r="D46" s="2341"/>
      <c r="E46" s="2341"/>
      <c r="F46" s="2341"/>
      <c r="G46" s="2341"/>
      <c r="H46" s="2341"/>
      <c r="I46" s="2341"/>
      <c r="J46" s="2354"/>
      <c r="K46" s="2353"/>
      <c r="L46" s="2369" t="s">
        <v>952</v>
      </c>
      <c r="M46" s="2187">
        <v>40000</v>
      </c>
      <c r="N46" s="1988" t="s">
        <v>87</v>
      </c>
      <c r="O46" s="2237">
        <v>16</v>
      </c>
      <c r="P46" s="1988" t="s">
        <v>87</v>
      </c>
      <c r="Q46" s="2531">
        <v>12</v>
      </c>
      <c r="R46" s="1988" t="s">
        <v>84</v>
      </c>
      <c r="S46" s="1237">
        <f t="shared" si="0"/>
        <v>7680000</v>
      </c>
      <c r="T46" s="2303"/>
      <c r="U46" s="2303"/>
      <c r="V46" s="2303"/>
      <c r="W46" s="2303"/>
      <c r="X46" s="2303"/>
      <c r="Y46" s="2303"/>
    </row>
    <row r="47" spans="1:25" s="64" customFormat="1" ht="18" customHeight="1">
      <c r="A47" s="93"/>
      <c r="B47" s="94"/>
      <c r="C47" s="94"/>
      <c r="D47" s="94"/>
      <c r="E47" s="94"/>
      <c r="F47" s="94"/>
      <c r="G47" s="94"/>
      <c r="H47" s="94"/>
      <c r="I47" s="94"/>
      <c r="J47" s="2354"/>
      <c r="K47" s="2353"/>
      <c r="L47" s="2369" t="s">
        <v>953</v>
      </c>
      <c r="M47" s="1989">
        <v>300000</v>
      </c>
      <c r="N47" s="1988" t="s">
        <v>87</v>
      </c>
      <c r="O47" s="2237"/>
      <c r="P47" s="1988"/>
      <c r="Q47" s="2531">
        <v>12</v>
      </c>
      <c r="R47" s="1988" t="s">
        <v>84</v>
      </c>
      <c r="S47" s="1237">
        <f t="shared" si="0"/>
        <v>3600000</v>
      </c>
    </row>
    <row r="48" spans="1:25" s="64" customFormat="1" ht="18" customHeight="1">
      <c r="A48" s="93"/>
      <c r="B48" s="94"/>
      <c r="C48" s="94"/>
      <c r="D48" s="94"/>
      <c r="E48" s="94"/>
      <c r="F48" s="94"/>
      <c r="G48" s="94"/>
      <c r="H48" s="94"/>
      <c r="I48" s="94"/>
      <c r="J48" s="2354"/>
      <c r="K48" s="2353"/>
      <c r="L48" s="2368" t="s">
        <v>120</v>
      </c>
      <c r="M48" s="2217">
        <v>100000</v>
      </c>
      <c r="N48" s="1244" t="s">
        <v>87</v>
      </c>
      <c r="O48" s="1245">
        <v>16</v>
      </c>
      <c r="P48" s="1244" t="s">
        <v>87</v>
      </c>
      <c r="Q48" s="1246">
        <v>1</v>
      </c>
      <c r="R48" s="1244" t="s">
        <v>84</v>
      </c>
      <c r="S48" s="1237">
        <f t="shared" si="0"/>
        <v>1600000</v>
      </c>
    </row>
    <row r="49" spans="1:26" s="2339" customFormat="1" ht="18" customHeight="1">
      <c r="A49" s="2301"/>
      <c r="B49" s="2340"/>
      <c r="C49" s="2340"/>
      <c r="D49" s="2341"/>
      <c r="E49" s="2341"/>
      <c r="F49" s="2341"/>
      <c r="G49" s="2341"/>
      <c r="H49" s="2341"/>
      <c r="I49" s="2341"/>
      <c r="J49" s="2354"/>
      <c r="K49" s="2353"/>
      <c r="L49" s="2368" t="s">
        <v>121</v>
      </c>
      <c r="M49" s="2217">
        <v>150000</v>
      </c>
      <c r="N49" s="1244" t="s">
        <v>87</v>
      </c>
      <c r="O49" s="1245">
        <v>16</v>
      </c>
      <c r="P49" s="1244" t="s">
        <v>87</v>
      </c>
      <c r="Q49" s="1246">
        <v>1</v>
      </c>
      <c r="R49" s="1244" t="s">
        <v>84</v>
      </c>
      <c r="S49" s="1237">
        <f t="shared" si="0"/>
        <v>2400000</v>
      </c>
    </row>
    <row r="50" spans="1:26" s="2339" customFormat="1" ht="18" customHeight="1">
      <c r="A50" s="2301"/>
      <c r="B50" s="2340"/>
      <c r="C50" s="2340"/>
      <c r="D50" s="2341"/>
      <c r="E50" s="2341"/>
      <c r="F50" s="2341"/>
      <c r="G50" s="2341"/>
      <c r="H50" s="2341"/>
      <c r="I50" s="2341"/>
      <c r="J50" s="2354"/>
      <c r="K50" s="2353"/>
      <c r="L50" s="2368" t="s">
        <v>1234</v>
      </c>
      <c r="M50" s="2217">
        <v>30000</v>
      </c>
      <c r="N50" s="1244" t="s">
        <v>87</v>
      </c>
      <c r="O50" s="1245">
        <v>2</v>
      </c>
      <c r="P50" s="1244" t="s">
        <v>87</v>
      </c>
      <c r="Q50" s="1246">
        <v>45</v>
      </c>
      <c r="R50" s="1244" t="s">
        <v>84</v>
      </c>
      <c r="S50" s="1237">
        <f t="shared" si="0"/>
        <v>2700000</v>
      </c>
    </row>
    <row r="51" spans="1:26" s="2339" customFormat="1" ht="18" customHeight="1">
      <c r="A51" s="2301"/>
      <c r="B51" s="2340"/>
      <c r="C51" s="2340"/>
      <c r="D51" s="2341"/>
      <c r="E51" s="2341"/>
      <c r="F51" s="2341"/>
      <c r="G51" s="2341"/>
      <c r="H51" s="2341"/>
      <c r="I51" s="2341"/>
      <c r="J51" s="2354"/>
      <c r="K51" s="2353"/>
      <c r="L51" s="2369" t="s">
        <v>122</v>
      </c>
      <c r="M51" s="2187">
        <v>100000</v>
      </c>
      <c r="N51" s="1988" t="s">
        <v>87</v>
      </c>
      <c r="O51" s="2237">
        <v>23</v>
      </c>
      <c r="P51" s="1988" t="s">
        <v>87</v>
      </c>
      <c r="Q51" s="2531">
        <v>1</v>
      </c>
      <c r="R51" s="1988" t="s">
        <v>84</v>
      </c>
      <c r="S51" s="1237">
        <f t="shared" si="0"/>
        <v>2300000</v>
      </c>
    </row>
    <row r="52" spans="1:26" s="2339" customFormat="1" ht="18" customHeight="1">
      <c r="A52" s="2301"/>
      <c r="B52" s="2340"/>
      <c r="C52" s="2340"/>
      <c r="D52" s="2341"/>
      <c r="E52" s="2341"/>
      <c r="F52" s="2341"/>
      <c r="G52" s="2341"/>
      <c r="H52" s="2341"/>
      <c r="I52" s="2341"/>
      <c r="J52" s="2354"/>
      <c r="K52" s="2353"/>
      <c r="L52" s="2368" t="s">
        <v>954</v>
      </c>
      <c r="M52" s="2217">
        <v>30000</v>
      </c>
      <c r="N52" s="1244" t="s">
        <v>87</v>
      </c>
      <c r="O52" s="1245">
        <v>60</v>
      </c>
      <c r="P52" s="1244" t="s">
        <v>87</v>
      </c>
      <c r="Q52" s="1246">
        <v>1</v>
      </c>
      <c r="R52" s="1244" t="s">
        <v>84</v>
      </c>
      <c r="S52" s="1237">
        <f t="shared" si="0"/>
        <v>1800000</v>
      </c>
    </row>
    <row r="53" spans="1:26" s="2339" customFormat="1" ht="18" customHeight="1">
      <c r="A53" s="2301"/>
      <c r="B53" s="2340"/>
      <c r="C53" s="2340"/>
      <c r="D53" s="2341"/>
      <c r="E53" s="2341"/>
      <c r="F53" s="2341"/>
      <c r="G53" s="2341"/>
      <c r="H53" s="2341"/>
      <c r="I53" s="2341"/>
      <c r="J53" s="2354"/>
      <c r="K53" s="2353"/>
      <c r="L53" s="2369" t="s">
        <v>775</v>
      </c>
      <c r="M53" s="2187">
        <v>15000</v>
      </c>
      <c r="N53" s="1988" t="s">
        <v>87</v>
      </c>
      <c r="O53" s="2237">
        <v>13</v>
      </c>
      <c r="P53" s="1988" t="s">
        <v>87</v>
      </c>
      <c r="Q53" s="1247">
        <v>12</v>
      </c>
      <c r="R53" s="1988" t="s">
        <v>84</v>
      </c>
      <c r="S53" s="1237">
        <f t="shared" si="0"/>
        <v>2340000</v>
      </c>
    </row>
    <row r="54" spans="1:26" s="2339" customFormat="1" ht="18" customHeight="1">
      <c r="A54" s="2301"/>
      <c r="B54" s="2340"/>
      <c r="C54" s="1707" t="s">
        <v>455</v>
      </c>
      <c r="D54" s="85">
        <v>45693200</v>
      </c>
      <c r="E54" s="85">
        <v>1540000</v>
      </c>
      <c r="F54" s="85">
        <v>1540000</v>
      </c>
      <c r="G54" s="85">
        <v>1540000</v>
      </c>
      <c r="H54" s="85">
        <v>1610000</v>
      </c>
      <c r="I54" s="85">
        <f>SUM(S54:S56)</f>
        <v>1610000</v>
      </c>
      <c r="J54" s="1708">
        <f t="shared" ref="J54" si="3">I54-H54</f>
        <v>0</v>
      </c>
      <c r="K54" s="860">
        <f t="shared" ref="K54" si="4">J54/F54</f>
        <v>0</v>
      </c>
      <c r="L54" s="100" t="s">
        <v>292</v>
      </c>
      <c r="M54" s="2446">
        <v>70000</v>
      </c>
      <c r="N54" s="2302" t="s">
        <v>87</v>
      </c>
      <c r="O54" s="2304">
        <v>8</v>
      </c>
      <c r="P54" s="2302" t="s">
        <v>87</v>
      </c>
      <c r="Q54" s="2305">
        <v>2</v>
      </c>
      <c r="R54" s="2306" t="s">
        <v>84</v>
      </c>
      <c r="S54" s="2307">
        <f t="shared" si="0"/>
        <v>1120000</v>
      </c>
      <c r="T54" s="2303"/>
      <c r="U54" s="2303"/>
      <c r="V54" s="2303"/>
      <c r="W54" s="2303"/>
      <c r="X54" s="2303"/>
      <c r="Y54" s="2303"/>
    </row>
    <row r="55" spans="1:26" s="2339" customFormat="1" ht="18" customHeight="1">
      <c r="A55" s="2301"/>
      <c r="B55" s="2340"/>
      <c r="C55" s="2340"/>
      <c r="D55" s="2341"/>
      <c r="E55" s="2341"/>
      <c r="F55" s="2341"/>
      <c r="G55" s="2341"/>
      <c r="H55" s="2341"/>
      <c r="I55" s="2341"/>
      <c r="J55" s="2354"/>
      <c r="K55" s="2353"/>
      <c r="L55" s="833"/>
      <c r="M55" s="2447">
        <v>70000</v>
      </c>
      <c r="N55" s="1182" t="s">
        <v>87</v>
      </c>
      <c r="O55" s="2532">
        <v>1</v>
      </c>
      <c r="P55" s="1182" t="s">
        <v>87</v>
      </c>
      <c r="Q55" s="830">
        <v>1</v>
      </c>
      <c r="R55" s="1176" t="s">
        <v>84</v>
      </c>
      <c r="S55" s="1177">
        <f t="shared" ref="S55" si="5">PRODUCT(Q55,O55,M55)</f>
        <v>70000</v>
      </c>
      <c r="T55" s="2303"/>
      <c r="U55" s="2303"/>
      <c r="V55" s="2303"/>
      <c r="W55" s="2303"/>
      <c r="X55" s="2303"/>
      <c r="Y55" s="2303"/>
    </row>
    <row r="56" spans="1:26" s="2339" customFormat="1" ht="18" customHeight="1">
      <c r="A56" s="2301"/>
      <c r="B56" s="2340"/>
      <c r="C56" s="2340"/>
      <c r="D56" s="2341"/>
      <c r="E56" s="2341"/>
      <c r="F56" s="2341"/>
      <c r="G56" s="2341"/>
      <c r="H56" s="2341"/>
      <c r="I56" s="2341"/>
      <c r="J56" s="2354"/>
      <c r="K56" s="2353"/>
      <c r="L56" s="833" t="s">
        <v>785</v>
      </c>
      <c r="M56" s="2447">
        <v>140000</v>
      </c>
      <c r="N56" s="1182" t="s">
        <v>87</v>
      </c>
      <c r="O56" s="1044">
        <v>1</v>
      </c>
      <c r="P56" s="1182" t="s">
        <v>87</v>
      </c>
      <c r="Q56" s="830">
        <v>3</v>
      </c>
      <c r="R56" s="1176" t="s">
        <v>84</v>
      </c>
      <c r="S56" s="1177">
        <f>PRODUCT(Q56,O56,M56)</f>
        <v>420000</v>
      </c>
      <c r="T56" s="2303"/>
      <c r="U56" s="2303"/>
      <c r="V56" s="2303"/>
      <c r="W56" s="2303"/>
      <c r="X56" s="2303"/>
      <c r="Y56" s="2303"/>
    </row>
    <row r="57" spans="1:26" s="2339" customFormat="1" ht="27.75" customHeight="1">
      <c r="A57" s="893" t="s">
        <v>247</v>
      </c>
      <c r="B57" s="894" t="s">
        <v>247</v>
      </c>
      <c r="C57" s="879" t="s">
        <v>248</v>
      </c>
      <c r="D57" s="1709">
        <v>0</v>
      </c>
      <c r="E57" s="1709">
        <v>500000</v>
      </c>
      <c r="F57" s="1709">
        <v>500000</v>
      </c>
      <c r="G57" s="1709">
        <v>637220</v>
      </c>
      <c r="H57" s="1709">
        <v>637220</v>
      </c>
      <c r="I57" s="1709">
        <f>SUM(S57)</f>
        <v>637220</v>
      </c>
      <c r="J57" s="1702">
        <f t="shared" ref="J57:J60" si="6">I57-H57</f>
        <v>0</v>
      </c>
      <c r="K57" s="866">
        <f t="shared" ref="K57:K60" si="7">J57/F57</f>
        <v>0</v>
      </c>
      <c r="L57" s="2455"/>
      <c r="M57" s="2448"/>
      <c r="N57" s="1189"/>
      <c r="O57" s="107"/>
      <c r="P57" s="1189"/>
      <c r="Q57" s="108"/>
      <c r="R57" s="109"/>
      <c r="S57" s="110">
        <v>637220</v>
      </c>
      <c r="T57" s="2303"/>
      <c r="U57" s="2303"/>
      <c r="V57" s="2303"/>
      <c r="W57" s="2303"/>
      <c r="X57" s="2303"/>
      <c r="Y57" s="2303"/>
      <c r="Z57" s="2303"/>
    </row>
    <row r="58" spans="1:26" s="2339" customFormat="1" ht="29.25" customHeight="1">
      <c r="A58" s="893" t="s">
        <v>249</v>
      </c>
      <c r="B58" s="894" t="s">
        <v>249</v>
      </c>
      <c r="C58" s="879"/>
      <c r="D58" s="1709">
        <f>D59+D66</f>
        <v>1598683000</v>
      </c>
      <c r="E58" s="1709">
        <f>E59+E66</f>
        <v>1686849000</v>
      </c>
      <c r="F58" s="1709">
        <f>F59+F66</f>
        <v>1711039730</v>
      </c>
      <c r="G58" s="1709">
        <v>1730362520</v>
      </c>
      <c r="H58" s="1709">
        <v>1676324520</v>
      </c>
      <c r="I58" s="1709">
        <f>I59+I66</f>
        <v>1676324520</v>
      </c>
      <c r="J58" s="1702">
        <f t="shared" si="6"/>
        <v>0</v>
      </c>
      <c r="K58" s="866">
        <f t="shared" si="7"/>
        <v>0</v>
      </c>
      <c r="L58" s="118"/>
      <c r="M58" s="2449"/>
      <c r="N58" s="2449"/>
      <c r="O58" s="2449"/>
      <c r="P58" s="2449"/>
      <c r="Q58" s="2449"/>
      <c r="R58" s="2449"/>
      <c r="S58" s="2456"/>
    </row>
    <row r="59" spans="1:26" s="2339" customFormat="1" ht="29.25" customHeight="1">
      <c r="A59" s="111"/>
      <c r="B59" s="896"/>
      <c r="C59" s="879" t="s">
        <v>600</v>
      </c>
      <c r="D59" s="1709">
        <f>D60</f>
        <v>1448874000</v>
      </c>
      <c r="E59" s="1709">
        <f>E60</f>
        <v>1539435000</v>
      </c>
      <c r="F59" s="1709">
        <f>F60</f>
        <v>1545485000</v>
      </c>
      <c r="G59" s="1709">
        <v>1545485000</v>
      </c>
      <c r="H59" s="1709">
        <v>1491447000</v>
      </c>
      <c r="I59" s="1709">
        <f>I60</f>
        <v>1491447000</v>
      </c>
      <c r="J59" s="1702">
        <f t="shared" si="6"/>
        <v>0</v>
      </c>
      <c r="K59" s="866">
        <f t="shared" si="7"/>
        <v>0</v>
      </c>
      <c r="L59" s="118"/>
      <c r="M59" s="2449"/>
      <c r="N59" s="2449"/>
      <c r="O59" s="2449"/>
      <c r="P59" s="2449"/>
      <c r="Q59" s="2449"/>
      <c r="R59" s="2449"/>
      <c r="S59" s="2456"/>
    </row>
    <row r="60" spans="1:26" s="2339" customFormat="1" ht="18" customHeight="1">
      <c r="A60" s="1164"/>
      <c r="B60" s="1165"/>
      <c r="C60" s="896" t="s">
        <v>460</v>
      </c>
      <c r="D60" s="2341">
        <v>1448874000</v>
      </c>
      <c r="E60" s="2341">
        <v>1539435000</v>
      </c>
      <c r="F60" s="2341">
        <v>1545485000</v>
      </c>
      <c r="G60" s="2341">
        <v>1545485000</v>
      </c>
      <c r="H60" s="2341">
        <v>1491447000</v>
      </c>
      <c r="I60" s="2341">
        <f>SUM(S60:S65)</f>
        <v>1491447000</v>
      </c>
      <c r="J60" s="813">
        <f t="shared" si="6"/>
        <v>0</v>
      </c>
      <c r="K60" s="868">
        <f t="shared" si="7"/>
        <v>0</v>
      </c>
      <c r="L60" s="1166" t="s">
        <v>1017</v>
      </c>
      <c r="M60" s="2676">
        <v>1420572000</v>
      </c>
      <c r="N60" s="2677"/>
      <c r="O60" s="2677"/>
      <c r="P60" s="2457" t="s">
        <v>87</v>
      </c>
      <c r="Q60" s="2533">
        <v>100</v>
      </c>
      <c r="R60" s="2534" t="s">
        <v>84</v>
      </c>
      <c r="S60" s="2535">
        <f t="shared" ref="S60:S69" si="8">Q60*M60/100</f>
        <v>1420572000</v>
      </c>
    </row>
    <row r="61" spans="1:26" s="2339" customFormat="1" ht="18" customHeight="1">
      <c r="A61" s="1164"/>
      <c r="B61" s="1165"/>
      <c r="C61" s="1163"/>
      <c r="D61" s="1167"/>
      <c r="E61" s="1167"/>
      <c r="F61" s="1167"/>
      <c r="G61" s="1167"/>
      <c r="H61" s="1167"/>
      <c r="I61" s="1167"/>
      <c r="J61" s="1168"/>
      <c r="K61" s="1178"/>
      <c r="L61" s="2470" t="s">
        <v>1018</v>
      </c>
      <c r="M61" s="2658">
        <v>45000000</v>
      </c>
      <c r="N61" s="2660"/>
      <c r="O61" s="2660"/>
      <c r="P61" s="1182" t="s">
        <v>87</v>
      </c>
      <c r="Q61" s="1183">
        <v>100</v>
      </c>
      <c r="R61" s="1176" t="s">
        <v>84</v>
      </c>
      <c r="S61" s="1177">
        <f t="shared" si="8"/>
        <v>45000000</v>
      </c>
    </row>
    <row r="62" spans="1:26" s="2339" customFormat="1" ht="18" customHeight="1">
      <c r="A62" s="1164"/>
      <c r="B62" s="1165"/>
      <c r="C62" s="1163"/>
      <c r="D62" s="1167"/>
      <c r="E62" s="1167"/>
      <c r="F62" s="1167"/>
      <c r="G62" s="1167"/>
      <c r="H62" s="1167"/>
      <c r="I62" s="1167"/>
      <c r="J62" s="1168"/>
      <c r="K62" s="1178"/>
      <c r="L62" s="2470" t="s">
        <v>1021</v>
      </c>
      <c r="M62" s="2658">
        <v>2000000</v>
      </c>
      <c r="N62" s="2660"/>
      <c r="O62" s="2660"/>
      <c r="P62" s="1182" t="s">
        <v>87</v>
      </c>
      <c r="Q62" s="1183">
        <v>100</v>
      </c>
      <c r="R62" s="1176" t="s">
        <v>84</v>
      </c>
      <c r="S62" s="1177">
        <f>Q62*M62/100</f>
        <v>2000000</v>
      </c>
    </row>
    <row r="63" spans="1:26" s="2339" customFormat="1" ht="18" customHeight="1">
      <c r="A63" s="1164"/>
      <c r="B63" s="1165"/>
      <c r="C63" s="1163"/>
      <c r="D63" s="1163"/>
      <c r="E63" s="1163"/>
      <c r="F63" s="1163"/>
      <c r="G63" s="1163"/>
      <c r="H63" s="1163"/>
      <c r="I63" s="1163"/>
      <c r="J63" s="1168"/>
      <c r="K63" s="867"/>
      <c r="L63" s="2470" t="s">
        <v>1019</v>
      </c>
      <c r="M63" s="2658">
        <v>5000000</v>
      </c>
      <c r="N63" s="2660"/>
      <c r="O63" s="2660"/>
      <c r="P63" s="1182" t="s">
        <v>87</v>
      </c>
      <c r="Q63" s="1183">
        <v>100</v>
      </c>
      <c r="R63" s="1176" t="s">
        <v>84</v>
      </c>
      <c r="S63" s="1177">
        <f t="shared" si="8"/>
        <v>5000000</v>
      </c>
    </row>
    <row r="64" spans="1:26" s="2339" customFormat="1" ht="18" customHeight="1">
      <c r="A64" s="1164"/>
      <c r="B64" s="1165"/>
      <c r="C64" s="1163"/>
      <c r="D64" s="1163"/>
      <c r="E64" s="1163"/>
      <c r="F64" s="1163"/>
      <c r="G64" s="1163"/>
      <c r="H64" s="1163"/>
      <c r="I64" s="1163"/>
      <c r="J64" s="1168"/>
      <c r="K64" s="1278"/>
      <c r="L64" s="2470" t="s">
        <v>1215</v>
      </c>
      <c r="M64" s="2658">
        <v>5875000</v>
      </c>
      <c r="N64" s="2660"/>
      <c r="O64" s="2660"/>
      <c r="P64" s="1182" t="s">
        <v>87</v>
      </c>
      <c r="Q64" s="1183">
        <v>100</v>
      </c>
      <c r="R64" s="1176" t="s">
        <v>84</v>
      </c>
      <c r="S64" s="1177">
        <f>Q64*M64/100</f>
        <v>5875000</v>
      </c>
    </row>
    <row r="65" spans="1:26" s="2339" customFormat="1" ht="18" customHeight="1">
      <c r="A65" s="808"/>
      <c r="B65" s="809"/>
      <c r="C65" s="115"/>
      <c r="D65" s="115"/>
      <c r="E65" s="115"/>
      <c r="F65" s="115"/>
      <c r="G65" s="115"/>
      <c r="H65" s="115"/>
      <c r="I65" s="115"/>
      <c r="J65" s="116"/>
      <c r="K65" s="871"/>
      <c r="L65" s="2458" t="s">
        <v>1020</v>
      </c>
      <c r="M65" s="2666">
        <v>13000000</v>
      </c>
      <c r="N65" s="2667"/>
      <c r="O65" s="2667"/>
      <c r="P65" s="2459" t="s">
        <v>87</v>
      </c>
      <c r="Q65" s="1020">
        <v>100</v>
      </c>
      <c r="R65" s="144" t="s">
        <v>84</v>
      </c>
      <c r="S65" s="137">
        <f>Q65*M65/100</f>
        <v>13000000</v>
      </c>
    </row>
    <row r="66" spans="1:26" s="2339" customFormat="1" ht="18" customHeight="1">
      <c r="A66" s="810"/>
      <c r="B66" s="811"/>
      <c r="C66" s="879" t="s">
        <v>469</v>
      </c>
      <c r="D66" s="1709">
        <f>SUM(D67:D75)</f>
        <v>149809000</v>
      </c>
      <c r="E66" s="1709">
        <f>SUM(E67:E75)</f>
        <v>147414000</v>
      </c>
      <c r="F66" s="1709">
        <f>SUM(F67:F75)</f>
        <v>165554730</v>
      </c>
      <c r="G66" s="1709">
        <v>184877520</v>
      </c>
      <c r="H66" s="1709">
        <v>184877520</v>
      </c>
      <c r="I66" s="1709">
        <f>SUM(I67:I75)</f>
        <v>184877520</v>
      </c>
      <c r="J66" s="1702">
        <f t="shared" ref="J66:J77" si="9">I66-H66</f>
        <v>0</v>
      </c>
      <c r="K66" s="864">
        <f t="shared" ref="K66:K77" si="10">J66/F66</f>
        <v>0</v>
      </c>
      <c r="L66" s="118"/>
      <c r="M66" s="2664"/>
      <c r="N66" s="2665"/>
      <c r="O66" s="2665"/>
      <c r="P66" s="1189"/>
      <c r="Q66" s="812"/>
      <c r="R66" s="109"/>
      <c r="S66" s="110"/>
    </row>
    <row r="67" spans="1:26" s="2339" customFormat="1" ht="18" customHeight="1">
      <c r="A67" s="2342"/>
      <c r="B67" s="2343"/>
      <c r="C67" s="2444" t="s">
        <v>601</v>
      </c>
      <c r="D67" s="891">
        <v>20000000</v>
      </c>
      <c r="E67" s="891">
        <v>20000000</v>
      </c>
      <c r="F67" s="891">
        <v>10000000</v>
      </c>
      <c r="G67" s="891">
        <v>10000000</v>
      </c>
      <c r="H67" s="891">
        <v>10000000</v>
      </c>
      <c r="I67" s="891">
        <f t="shared" ref="I67:I75" si="11">S67</f>
        <v>10000000</v>
      </c>
      <c r="J67" s="119">
        <f t="shared" si="9"/>
        <v>0</v>
      </c>
      <c r="K67" s="862">
        <f t="shared" si="10"/>
        <v>0</v>
      </c>
      <c r="L67" s="1565" t="s">
        <v>250</v>
      </c>
      <c r="M67" s="2659">
        <v>10000000</v>
      </c>
      <c r="N67" s="2668"/>
      <c r="O67" s="2668"/>
      <c r="P67" s="1566" t="s">
        <v>87</v>
      </c>
      <c r="Q67" s="1567">
        <v>100</v>
      </c>
      <c r="R67" s="1568" t="s">
        <v>84</v>
      </c>
      <c r="S67" s="1569">
        <f>Q67*M67/100</f>
        <v>10000000</v>
      </c>
      <c r="T67" s="2303"/>
      <c r="U67" s="2303"/>
      <c r="V67" s="2303"/>
      <c r="W67" s="2303"/>
      <c r="X67" s="2303"/>
      <c r="Y67" s="2303"/>
    </row>
    <row r="68" spans="1:26" s="2339" customFormat="1" ht="18" customHeight="1">
      <c r="A68" s="2342"/>
      <c r="B68" s="2343"/>
      <c r="C68" s="2444" t="s">
        <v>468</v>
      </c>
      <c r="D68" s="891">
        <v>52650000</v>
      </c>
      <c r="E68" s="891">
        <v>52650000</v>
      </c>
      <c r="F68" s="891">
        <v>52650000</v>
      </c>
      <c r="G68" s="891">
        <v>52650000</v>
      </c>
      <c r="H68" s="891">
        <v>52650000</v>
      </c>
      <c r="I68" s="891">
        <f t="shared" si="11"/>
        <v>52650000</v>
      </c>
      <c r="J68" s="119">
        <f t="shared" si="9"/>
        <v>0</v>
      </c>
      <c r="K68" s="862">
        <f t="shared" si="10"/>
        <v>0</v>
      </c>
      <c r="L68" s="1021" t="s">
        <v>250</v>
      </c>
      <c r="M68" s="2662">
        <v>52650000</v>
      </c>
      <c r="N68" s="2663"/>
      <c r="O68" s="2663"/>
      <c r="P68" s="1022" t="s">
        <v>87</v>
      </c>
      <c r="Q68" s="1023">
        <v>100</v>
      </c>
      <c r="R68" s="1024" t="s">
        <v>84</v>
      </c>
      <c r="S68" s="1025">
        <f t="shared" si="8"/>
        <v>52650000</v>
      </c>
      <c r="T68" s="2303"/>
      <c r="U68" s="2303"/>
      <c r="V68" s="2303"/>
      <c r="W68" s="2303"/>
      <c r="X68" s="2303"/>
      <c r="Y68" s="2303"/>
    </row>
    <row r="69" spans="1:26" s="2339" customFormat="1" ht="18" customHeight="1">
      <c r="A69" s="2342"/>
      <c r="B69" s="2343"/>
      <c r="C69" s="2444" t="s">
        <v>470</v>
      </c>
      <c r="D69" s="891">
        <v>26400000</v>
      </c>
      <c r="E69" s="891">
        <v>26400000</v>
      </c>
      <c r="F69" s="891">
        <v>40965120</v>
      </c>
      <c r="G69" s="891">
        <v>40965120</v>
      </c>
      <c r="H69" s="891">
        <v>40965120</v>
      </c>
      <c r="I69" s="891">
        <f t="shared" si="11"/>
        <v>40965120</v>
      </c>
      <c r="J69" s="119">
        <f t="shared" si="9"/>
        <v>0</v>
      </c>
      <c r="K69" s="862">
        <f t="shared" si="10"/>
        <v>0</v>
      </c>
      <c r="L69" s="1021" t="s">
        <v>488</v>
      </c>
      <c r="M69" s="2662">
        <v>40965120</v>
      </c>
      <c r="N69" s="2663"/>
      <c r="O69" s="2663"/>
      <c r="P69" s="1022" t="s">
        <v>87</v>
      </c>
      <c r="Q69" s="1023">
        <v>100</v>
      </c>
      <c r="R69" s="1024" t="s">
        <v>84</v>
      </c>
      <c r="S69" s="1025">
        <f t="shared" si="8"/>
        <v>40965120</v>
      </c>
      <c r="T69" s="2303"/>
      <c r="U69" s="2303"/>
      <c r="V69" s="2303"/>
      <c r="W69" s="2303"/>
      <c r="X69" s="2303"/>
      <c r="Y69" s="2303"/>
      <c r="Z69" s="2303"/>
    </row>
    <row r="70" spans="1:26" s="2339" customFormat="1" ht="18" customHeight="1">
      <c r="A70" s="2342"/>
      <c r="B70" s="2343"/>
      <c r="C70" s="2444" t="s">
        <v>589</v>
      </c>
      <c r="D70" s="891">
        <v>0</v>
      </c>
      <c r="E70" s="891">
        <v>3000000</v>
      </c>
      <c r="F70" s="891">
        <v>3000000</v>
      </c>
      <c r="G70" s="891">
        <v>1100000</v>
      </c>
      <c r="H70" s="891">
        <v>1100000</v>
      </c>
      <c r="I70" s="891">
        <f t="shared" si="11"/>
        <v>1100000</v>
      </c>
      <c r="J70" s="119">
        <f t="shared" si="9"/>
        <v>0</v>
      </c>
      <c r="K70" s="862">
        <f t="shared" si="10"/>
        <v>0</v>
      </c>
      <c r="L70" s="1910" t="s">
        <v>589</v>
      </c>
      <c r="M70" s="2460"/>
      <c r="N70" s="2662">
        <v>110000</v>
      </c>
      <c r="O70" s="2662"/>
      <c r="P70" s="1911" t="s">
        <v>87</v>
      </c>
      <c r="Q70" s="1912">
        <v>10</v>
      </c>
      <c r="R70" s="1911" t="s">
        <v>84</v>
      </c>
      <c r="S70" s="1913">
        <f t="shared" ref="S70:S75" si="12">PRODUCT(Q70,N70)</f>
        <v>1100000</v>
      </c>
      <c r="T70" s="2303"/>
      <c r="U70" s="2303"/>
      <c r="V70" s="2303"/>
      <c r="W70" s="2303"/>
      <c r="X70" s="2303"/>
      <c r="Y70" s="2303"/>
      <c r="Z70" s="2303"/>
    </row>
    <row r="71" spans="1:26" s="2339" customFormat="1" ht="18" customHeight="1">
      <c r="A71" s="2342"/>
      <c r="B71" s="2343"/>
      <c r="C71" s="926" t="s">
        <v>605</v>
      </c>
      <c r="D71" s="891">
        <v>28960000</v>
      </c>
      <c r="E71" s="891">
        <v>28000000</v>
      </c>
      <c r="F71" s="891">
        <v>28000000</v>
      </c>
      <c r="G71" s="891">
        <v>50000000</v>
      </c>
      <c r="H71" s="891">
        <v>50000000</v>
      </c>
      <c r="I71" s="891">
        <f t="shared" si="11"/>
        <v>50000000</v>
      </c>
      <c r="J71" s="119">
        <f t="shared" si="9"/>
        <v>0</v>
      </c>
      <c r="K71" s="862">
        <f t="shared" si="10"/>
        <v>0</v>
      </c>
      <c r="L71" s="1910" t="s">
        <v>948</v>
      </c>
      <c r="M71" s="2460"/>
      <c r="N71" s="2662">
        <v>50000000</v>
      </c>
      <c r="O71" s="2662"/>
      <c r="P71" s="1911" t="s">
        <v>87</v>
      </c>
      <c r="Q71" s="1912">
        <v>1</v>
      </c>
      <c r="R71" s="1911" t="s">
        <v>84</v>
      </c>
      <c r="S71" s="1914">
        <f t="shared" si="12"/>
        <v>50000000</v>
      </c>
      <c r="T71" s="2303"/>
      <c r="U71" s="2303"/>
      <c r="V71" s="2303"/>
      <c r="W71" s="2303"/>
      <c r="X71" s="2303"/>
      <c r="Y71" s="2303"/>
      <c r="Z71" s="2303"/>
    </row>
    <row r="72" spans="1:26" s="2339" customFormat="1" ht="18" customHeight="1">
      <c r="A72" s="2342"/>
      <c r="B72" s="2343"/>
      <c r="C72" s="2444" t="s">
        <v>471</v>
      </c>
      <c r="D72" s="891">
        <v>2300000</v>
      </c>
      <c r="E72" s="891">
        <v>2300000</v>
      </c>
      <c r="F72" s="891">
        <v>4000000</v>
      </c>
      <c r="G72" s="891">
        <v>4000000</v>
      </c>
      <c r="H72" s="891">
        <v>4000000</v>
      </c>
      <c r="I72" s="891">
        <f t="shared" si="11"/>
        <v>4000000</v>
      </c>
      <c r="J72" s="119">
        <f t="shared" si="9"/>
        <v>0</v>
      </c>
      <c r="K72" s="862">
        <f t="shared" si="10"/>
        <v>0</v>
      </c>
      <c r="L72" s="1570" t="s">
        <v>949</v>
      </c>
      <c r="M72" s="2461"/>
      <c r="N72" s="2659">
        <v>4000000</v>
      </c>
      <c r="O72" s="2659"/>
      <c r="P72" s="1248" t="s">
        <v>87</v>
      </c>
      <c r="Q72" s="1249">
        <v>1</v>
      </c>
      <c r="R72" s="1248" t="s">
        <v>84</v>
      </c>
      <c r="S72" s="1250">
        <f t="shared" si="12"/>
        <v>4000000</v>
      </c>
    </row>
    <row r="73" spans="1:26" s="2339" customFormat="1" ht="18" customHeight="1">
      <c r="A73" s="2342"/>
      <c r="B73" s="2343"/>
      <c r="C73" s="1707" t="s">
        <v>849</v>
      </c>
      <c r="D73" s="891">
        <v>5000000</v>
      </c>
      <c r="E73" s="891">
        <v>0</v>
      </c>
      <c r="F73" s="891">
        <v>0</v>
      </c>
      <c r="G73" s="891">
        <v>0</v>
      </c>
      <c r="H73" s="891">
        <v>0</v>
      </c>
      <c r="I73" s="891">
        <f t="shared" si="11"/>
        <v>0</v>
      </c>
      <c r="J73" s="1710">
        <f t="shared" si="9"/>
        <v>0</v>
      </c>
      <c r="K73" s="862" t="e">
        <f t="shared" si="10"/>
        <v>#DIV/0!</v>
      </c>
      <c r="L73" s="1251" t="s">
        <v>950</v>
      </c>
      <c r="M73" s="2446"/>
      <c r="N73" s="2659">
        <v>0</v>
      </c>
      <c r="O73" s="2659"/>
      <c r="P73" s="1248" t="s">
        <v>87</v>
      </c>
      <c r="Q73" s="1249">
        <v>1</v>
      </c>
      <c r="R73" s="1248" t="s">
        <v>84</v>
      </c>
      <c r="S73" s="1250">
        <f t="shared" si="12"/>
        <v>0</v>
      </c>
    </row>
    <row r="74" spans="1:26" s="2339" customFormat="1" ht="18" customHeight="1">
      <c r="A74" s="2342"/>
      <c r="B74" s="2343"/>
      <c r="C74" s="1707" t="s">
        <v>850</v>
      </c>
      <c r="D74" s="891">
        <v>3035000</v>
      </c>
      <c r="E74" s="891">
        <v>3600000</v>
      </c>
      <c r="F74" s="891">
        <v>3600000</v>
      </c>
      <c r="G74" s="891">
        <v>3035000</v>
      </c>
      <c r="H74" s="891">
        <v>3035000</v>
      </c>
      <c r="I74" s="891">
        <f t="shared" si="11"/>
        <v>3035000</v>
      </c>
      <c r="J74" s="1710">
        <f t="shared" si="9"/>
        <v>0</v>
      </c>
      <c r="K74" s="862">
        <f t="shared" si="10"/>
        <v>0</v>
      </c>
      <c r="L74" s="1251" t="s">
        <v>951</v>
      </c>
      <c r="M74" s="2446"/>
      <c r="N74" s="2659">
        <v>3035000</v>
      </c>
      <c r="O74" s="2659"/>
      <c r="P74" s="1248" t="s">
        <v>87</v>
      </c>
      <c r="Q74" s="1249">
        <v>1</v>
      </c>
      <c r="R74" s="1248" t="s">
        <v>84</v>
      </c>
      <c r="S74" s="1250">
        <f t="shared" si="12"/>
        <v>3035000</v>
      </c>
    </row>
    <row r="75" spans="1:26" s="2339" customFormat="1" ht="18" customHeight="1">
      <c r="A75" s="2342"/>
      <c r="B75" s="2343"/>
      <c r="C75" s="1707" t="s">
        <v>251</v>
      </c>
      <c r="D75" s="85">
        <v>11464000</v>
      </c>
      <c r="E75" s="85">
        <v>11464000</v>
      </c>
      <c r="F75" s="85">
        <v>23339610</v>
      </c>
      <c r="G75" s="85">
        <v>23127400</v>
      </c>
      <c r="H75" s="85">
        <v>23127400</v>
      </c>
      <c r="I75" s="85">
        <f t="shared" si="11"/>
        <v>23127400</v>
      </c>
      <c r="J75" s="1710">
        <f t="shared" si="9"/>
        <v>0</v>
      </c>
      <c r="K75" s="860">
        <f t="shared" si="10"/>
        <v>0</v>
      </c>
      <c r="L75" s="1251" t="s">
        <v>272</v>
      </c>
      <c r="M75" s="1915"/>
      <c r="N75" s="2661">
        <v>23127400</v>
      </c>
      <c r="O75" s="2661"/>
      <c r="P75" s="1916" t="s">
        <v>87</v>
      </c>
      <c r="Q75" s="1917">
        <v>1</v>
      </c>
      <c r="R75" s="1916" t="s">
        <v>84</v>
      </c>
      <c r="S75" s="1918">
        <f t="shared" si="12"/>
        <v>23127400</v>
      </c>
    </row>
    <row r="76" spans="1:26" s="2339" customFormat="1" ht="18" customHeight="1">
      <c r="A76" s="893" t="s">
        <v>252</v>
      </c>
      <c r="B76" s="894" t="s">
        <v>252</v>
      </c>
      <c r="C76" s="879"/>
      <c r="D76" s="1709">
        <f>SUM(D77:D85)</f>
        <v>61183000</v>
      </c>
      <c r="E76" s="1709">
        <f>SUM(E77:E85)</f>
        <v>42583000</v>
      </c>
      <c r="F76" s="1709">
        <f>SUM(F77:F85)</f>
        <v>42583000</v>
      </c>
      <c r="G76" s="1709">
        <v>42204397.999920003</v>
      </c>
      <c r="H76" s="1709">
        <v>52204490.999920003</v>
      </c>
      <c r="I76" s="1709">
        <f>SUM(I77:I85)</f>
        <v>52204490.999920003</v>
      </c>
      <c r="J76" s="1702">
        <f t="shared" si="9"/>
        <v>0</v>
      </c>
      <c r="K76" s="866">
        <f t="shared" si="10"/>
        <v>0</v>
      </c>
      <c r="L76" s="118"/>
      <c r="M76" s="2449"/>
      <c r="N76" s="2449"/>
      <c r="O76" s="2449"/>
      <c r="P76" s="2449"/>
      <c r="Q76" s="2449"/>
      <c r="R76" s="2449"/>
      <c r="S76" s="2456"/>
    </row>
    <row r="77" spans="1:26" s="2339" customFormat="1" ht="18" customHeight="1">
      <c r="A77" s="111"/>
      <c r="B77" s="896"/>
      <c r="C77" s="1924" t="s">
        <v>253</v>
      </c>
      <c r="D77" s="1703">
        <v>32383000</v>
      </c>
      <c r="E77" s="1703">
        <v>24583000</v>
      </c>
      <c r="F77" s="1703">
        <v>24583000</v>
      </c>
      <c r="G77" s="1703">
        <v>21864840</v>
      </c>
      <c r="H77" s="1703">
        <v>27364840</v>
      </c>
      <c r="I77" s="1703">
        <f>SUM(S77:S84)</f>
        <v>27364840</v>
      </c>
      <c r="J77" s="1704">
        <f t="shared" si="9"/>
        <v>0</v>
      </c>
      <c r="K77" s="869">
        <f t="shared" si="10"/>
        <v>0</v>
      </c>
      <c r="L77" s="126" t="s">
        <v>1101</v>
      </c>
      <c r="M77" s="127"/>
      <c r="N77" s="2658">
        <v>200000</v>
      </c>
      <c r="O77" s="2658"/>
      <c r="P77" s="1182" t="s">
        <v>87</v>
      </c>
      <c r="Q77" s="830">
        <v>1</v>
      </c>
      <c r="R77" s="129" t="s">
        <v>84</v>
      </c>
      <c r="S77" s="1177">
        <f>PRODUCT(Q77,N77)</f>
        <v>200000</v>
      </c>
    </row>
    <row r="78" spans="1:26" s="64" customFormat="1" ht="18" customHeight="1">
      <c r="A78" s="93"/>
      <c r="B78" s="94"/>
      <c r="C78" s="94"/>
      <c r="D78" s="94"/>
      <c r="E78" s="94"/>
      <c r="F78" s="94"/>
      <c r="G78" s="94"/>
      <c r="H78" s="94"/>
      <c r="I78" s="94"/>
      <c r="J78" s="2354"/>
      <c r="K78" s="2353"/>
      <c r="L78" s="833" t="s">
        <v>1235</v>
      </c>
      <c r="M78" s="128"/>
      <c r="N78" s="2658">
        <v>200000</v>
      </c>
      <c r="O78" s="2658"/>
      <c r="P78" s="1182" t="s">
        <v>87</v>
      </c>
      <c r="Q78" s="830">
        <v>5</v>
      </c>
      <c r="R78" s="129" t="s">
        <v>84</v>
      </c>
      <c r="S78" s="1177">
        <f t="shared" ref="S78:S85" si="13">PRODUCT(Q78,N78)</f>
        <v>1000000</v>
      </c>
    </row>
    <row r="79" spans="1:26" s="2339" customFormat="1" ht="18" customHeight="1">
      <c r="A79" s="2342"/>
      <c r="B79" s="2343"/>
      <c r="C79" s="2340"/>
      <c r="D79" s="2341"/>
      <c r="E79" s="2341"/>
      <c r="F79" s="2341"/>
      <c r="G79" s="2341"/>
      <c r="H79" s="2341"/>
      <c r="I79" s="2341"/>
      <c r="J79" s="2354"/>
      <c r="K79" s="2353"/>
      <c r="L79" s="833" t="s">
        <v>463</v>
      </c>
      <c r="M79" s="128"/>
      <c r="N79" s="2658">
        <v>10000</v>
      </c>
      <c r="O79" s="2658"/>
      <c r="P79" s="1182" t="s">
        <v>87</v>
      </c>
      <c r="Q79" s="830">
        <v>10</v>
      </c>
      <c r="R79" s="129" t="s">
        <v>84</v>
      </c>
      <c r="S79" s="1177">
        <f t="shared" si="13"/>
        <v>100000</v>
      </c>
    </row>
    <row r="80" spans="1:26" s="2339" customFormat="1" ht="18" customHeight="1">
      <c r="A80" s="2342"/>
      <c r="B80" s="2343"/>
      <c r="C80" s="2340"/>
      <c r="D80" s="2341"/>
      <c r="E80" s="2341"/>
      <c r="F80" s="2341"/>
      <c r="G80" s="2341"/>
      <c r="H80" s="2341"/>
      <c r="I80" s="2341"/>
      <c r="J80" s="2354"/>
      <c r="K80" s="2353"/>
      <c r="L80" s="833" t="s">
        <v>602</v>
      </c>
      <c r="M80" s="128"/>
      <c r="N80" s="2658">
        <v>500000</v>
      </c>
      <c r="O80" s="2658"/>
      <c r="P80" s="1182" t="s">
        <v>87</v>
      </c>
      <c r="Q80" s="830">
        <v>1</v>
      </c>
      <c r="R80" s="129" t="s">
        <v>84</v>
      </c>
      <c r="S80" s="1177">
        <f>PRODUCT(Q80,N80)</f>
        <v>500000</v>
      </c>
    </row>
    <row r="81" spans="1:19" s="2339" customFormat="1" ht="18" customHeight="1">
      <c r="A81" s="2342"/>
      <c r="B81" s="2343"/>
      <c r="C81" s="2340"/>
      <c r="D81" s="2341"/>
      <c r="E81" s="2341"/>
      <c r="F81" s="2341"/>
      <c r="G81" s="2341"/>
      <c r="H81" s="2341"/>
      <c r="I81" s="2341"/>
      <c r="J81" s="2354"/>
      <c r="K81" s="2353"/>
      <c r="L81" s="833" t="s">
        <v>816</v>
      </c>
      <c r="M81" s="128"/>
      <c r="N81" s="2658">
        <v>900000</v>
      </c>
      <c r="O81" s="2658"/>
      <c r="P81" s="1182" t="s">
        <v>87</v>
      </c>
      <c r="Q81" s="830">
        <v>2</v>
      </c>
      <c r="R81" s="129" t="s">
        <v>84</v>
      </c>
      <c r="S81" s="1177">
        <f>PRODUCT(Q81,N81)</f>
        <v>1800000</v>
      </c>
    </row>
    <row r="82" spans="1:19" s="2339" customFormat="1" ht="18" customHeight="1">
      <c r="A82" s="2342"/>
      <c r="B82" s="2343"/>
      <c r="C82" s="2340"/>
      <c r="D82" s="2341"/>
      <c r="E82" s="2341"/>
      <c r="F82" s="2341"/>
      <c r="G82" s="2341"/>
      <c r="H82" s="2341"/>
      <c r="I82" s="2341"/>
      <c r="J82" s="2354"/>
      <c r="K82" s="2353"/>
      <c r="L82" s="833" t="s">
        <v>1459</v>
      </c>
      <c r="M82" s="128"/>
      <c r="N82" s="2658">
        <v>5000000</v>
      </c>
      <c r="O82" s="2658"/>
      <c r="P82" s="1182" t="s">
        <v>87</v>
      </c>
      <c r="Q82" s="830">
        <v>1</v>
      </c>
      <c r="R82" s="129" t="s">
        <v>84</v>
      </c>
      <c r="S82" s="1177">
        <f>PRODUCT(Q82,N82)</f>
        <v>5000000</v>
      </c>
    </row>
    <row r="83" spans="1:19" s="2339" customFormat="1" ht="18" customHeight="1">
      <c r="A83" s="2342"/>
      <c r="B83" s="2343"/>
      <c r="C83" s="2340"/>
      <c r="D83" s="2341"/>
      <c r="E83" s="2341"/>
      <c r="F83" s="2341"/>
      <c r="G83" s="2341"/>
      <c r="H83" s="2341"/>
      <c r="I83" s="2341"/>
      <c r="J83" s="2354"/>
      <c r="K83" s="2353"/>
      <c r="L83" s="833" t="s">
        <v>465</v>
      </c>
      <c r="M83" s="128"/>
      <c r="N83" s="2658">
        <v>16764840</v>
      </c>
      <c r="O83" s="2658"/>
      <c r="P83" s="1182" t="s">
        <v>87</v>
      </c>
      <c r="Q83" s="830">
        <v>1</v>
      </c>
      <c r="R83" s="129" t="s">
        <v>84</v>
      </c>
      <c r="S83" s="1177">
        <f t="shared" si="13"/>
        <v>16764840</v>
      </c>
    </row>
    <row r="84" spans="1:19" s="2339" customFormat="1" ht="18" customHeight="1">
      <c r="A84" s="2342"/>
      <c r="B84" s="2343"/>
      <c r="C84" s="2340"/>
      <c r="D84" s="2341"/>
      <c r="E84" s="2341"/>
      <c r="F84" s="2341"/>
      <c r="G84" s="2341"/>
      <c r="H84" s="2341"/>
      <c r="I84" s="2341"/>
      <c r="J84" s="2354"/>
      <c r="K84" s="2353"/>
      <c r="L84" s="833"/>
      <c r="M84" s="128"/>
      <c r="N84" s="2658">
        <v>2000000</v>
      </c>
      <c r="O84" s="2658"/>
      <c r="P84" s="1182" t="s">
        <v>87</v>
      </c>
      <c r="Q84" s="830">
        <v>1</v>
      </c>
      <c r="R84" s="129" t="s">
        <v>84</v>
      </c>
      <c r="S84" s="1177">
        <f>PRODUCT(Q84,N84)</f>
        <v>2000000</v>
      </c>
    </row>
    <row r="85" spans="1:19" s="2339" customFormat="1" ht="18" customHeight="1">
      <c r="A85" s="124"/>
      <c r="B85" s="125"/>
      <c r="C85" s="2445" t="s">
        <v>254</v>
      </c>
      <c r="D85" s="901">
        <v>28800000</v>
      </c>
      <c r="E85" s="901">
        <v>18000000</v>
      </c>
      <c r="F85" s="901">
        <v>18000000</v>
      </c>
      <c r="G85" s="901">
        <v>20339557.999920003</v>
      </c>
      <c r="H85" s="901">
        <v>24839650.999920003</v>
      </c>
      <c r="I85" s="901">
        <f>S85</f>
        <v>24839650.999920003</v>
      </c>
      <c r="J85" s="1711">
        <f t="shared" ref="J85:J88" si="14">I85-H85</f>
        <v>0</v>
      </c>
      <c r="K85" s="859">
        <f t="shared" ref="K85:K88" si="15">J85/F85</f>
        <v>0</v>
      </c>
      <c r="L85" s="131" t="s">
        <v>128</v>
      </c>
      <c r="M85" s="2450"/>
      <c r="N85" s="2692">
        <v>2069970.9166600001</v>
      </c>
      <c r="O85" s="2692"/>
      <c r="P85" s="132" t="s">
        <v>87</v>
      </c>
      <c r="Q85" s="1919">
        <v>12</v>
      </c>
      <c r="R85" s="1920" t="s">
        <v>84</v>
      </c>
      <c r="S85" s="133">
        <f t="shared" si="13"/>
        <v>24839650.999920003</v>
      </c>
    </row>
    <row r="86" spans="1:19" s="2339" customFormat="1" ht="18" customHeight="1">
      <c r="A86" s="2536" t="s">
        <v>1474</v>
      </c>
      <c r="B86" s="2537" t="s">
        <v>1475</v>
      </c>
      <c r="C86" s="2537" t="s">
        <v>1476</v>
      </c>
      <c r="D86" s="2538">
        <v>0</v>
      </c>
      <c r="E86" s="2538">
        <v>0</v>
      </c>
      <c r="F86" s="2538">
        <v>0</v>
      </c>
      <c r="G86" s="2538">
        <v>0</v>
      </c>
      <c r="H86" s="2538">
        <v>0</v>
      </c>
      <c r="I86" s="2538">
        <f>SUM(S86)</f>
        <v>45000000</v>
      </c>
      <c r="J86" s="2539">
        <f t="shared" si="14"/>
        <v>45000000</v>
      </c>
      <c r="K86" s="2540" t="e">
        <f t="shared" si="15"/>
        <v>#DIV/0!</v>
      </c>
      <c r="L86" s="2541" t="s">
        <v>1483</v>
      </c>
      <c r="M86" s="2542"/>
      <c r="N86" s="2690">
        <v>45000000</v>
      </c>
      <c r="O86" s="2690"/>
      <c r="P86" s="2370" t="s">
        <v>87</v>
      </c>
      <c r="Q86" s="2372">
        <v>1</v>
      </c>
      <c r="R86" s="2379" t="s">
        <v>84</v>
      </c>
      <c r="S86" s="2371">
        <f t="shared" ref="S86" si="16">PRODUCT(Q86,N86)</f>
        <v>45000000</v>
      </c>
    </row>
    <row r="87" spans="1:19" s="2339" customFormat="1" ht="18" customHeight="1">
      <c r="A87" s="882" t="s">
        <v>255</v>
      </c>
      <c r="B87" s="1924" t="s">
        <v>255</v>
      </c>
      <c r="C87" s="1924" t="s">
        <v>309</v>
      </c>
      <c r="D87" s="1703">
        <v>0</v>
      </c>
      <c r="E87" s="1703">
        <v>0</v>
      </c>
      <c r="F87" s="1703">
        <v>0</v>
      </c>
      <c r="G87" s="1703">
        <v>0</v>
      </c>
      <c r="H87" s="1703">
        <v>0</v>
      </c>
      <c r="I87" s="1703">
        <f>SUM(S87)</f>
        <v>0</v>
      </c>
      <c r="J87" s="1704">
        <f t="shared" si="14"/>
        <v>0</v>
      </c>
      <c r="K87" s="865" t="e">
        <f t="shared" si="15"/>
        <v>#DIV/0!</v>
      </c>
      <c r="L87" s="1066"/>
      <c r="M87" s="2688"/>
      <c r="N87" s="2689"/>
      <c r="O87" s="2689"/>
      <c r="P87" s="150"/>
      <c r="Q87" s="1067"/>
      <c r="R87" s="1068"/>
      <c r="S87" s="1069"/>
    </row>
    <row r="88" spans="1:19" s="2339" customFormat="1" ht="18" customHeight="1">
      <c r="A88" s="2301"/>
      <c r="B88" s="2340"/>
      <c r="C88" s="1707" t="s">
        <v>391</v>
      </c>
      <c r="D88" s="85">
        <v>70810000</v>
      </c>
      <c r="E88" s="85">
        <v>34905000</v>
      </c>
      <c r="F88" s="85">
        <v>34905000</v>
      </c>
      <c r="G88" s="85">
        <v>34905000</v>
      </c>
      <c r="H88" s="85">
        <v>34905000</v>
      </c>
      <c r="I88" s="85">
        <f>SUM(S88:S95)</f>
        <v>34905000</v>
      </c>
      <c r="J88" s="1708">
        <f t="shared" si="14"/>
        <v>0</v>
      </c>
      <c r="K88" s="860">
        <f t="shared" si="15"/>
        <v>0</v>
      </c>
      <c r="L88" s="833" t="s">
        <v>464</v>
      </c>
      <c r="M88" s="2658"/>
      <c r="N88" s="2660"/>
      <c r="O88" s="2660"/>
      <c r="P88" s="1182"/>
      <c r="Q88" s="830"/>
      <c r="R88" s="1176"/>
      <c r="S88" s="1177">
        <v>9986000</v>
      </c>
    </row>
    <row r="89" spans="1:19" s="2339" customFormat="1" ht="18" customHeight="1">
      <c r="A89" s="2301"/>
      <c r="B89" s="2340"/>
      <c r="C89" s="2340"/>
      <c r="D89" s="2341"/>
      <c r="E89" s="2341"/>
      <c r="F89" s="2341"/>
      <c r="G89" s="2341"/>
      <c r="H89" s="2341"/>
      <c r="I89" s="2341"/>
      <c r="J89" s="2354"/>
      <c r="K89" s="2353"/>
      <c r="L89" s="833" t="s">
        <v>256</v>
      </c>
      <c r="M89" s="2447"/>
      <c r="N89" s="2451"/>
      <c r="O89" s="2451"/>
      <c r="P89" s="1182"/>
      <c r="Q89" s="830"/>
      <c r="R89" s="1176"/>
      <c r="S89" s="1177">
        <v>872000</v>
      </c>
    </row>
    <row r="90" spans="1:19" s="2339" customFormat="1" ht="18" customHeight="1">
      <c r="A90" s="2301"/>
      <c r="B90" s="2340"/>
      <c r="C90" s="2340"/>
      <c r="D90" s="2341"/>
      <c r="E90" s="2341"/>
      <c r="F90" s="2341"/>
      <c r="G90" s="2341"/>
      <c r="H90" s="2341"/>
      <c r="I90" s="2341"/>
      <c r="J90" s="2354"/>
      <c r="K90" s="2353"/>
      <c r="L90" s="833" t="s">
        <v>257</v>
      </c>
      <c r="M90" s="2447"/>
      <c r="N90" s="2451"/>
      <c r="O90" s="2451"/>
      <c r="P90" s="1182"/>
      <c r="Q90" s="830"/>
      <c r="R90" s="1176"/>
      <c r="S90" s="1177">
        <v>947000</v>
      </c>
    </row>
    <row r="91" spans="1:19" s="2339" customFormat="1" ht="18" customHeight="1">
      <c r="A91" s="2301"/>
      <c r="B91" s="2340"/>
      <c r="C91" s="2340"/>
      <c r="D91" s="2341"/>
      <c r="E91" s="2341"/>
      <c r="F91" s="2341"/>
      <c r="G91" s="2341"/>
      <c r="H91" s="2341"/>
      <c r="I91" s="2341"/>
      <c r="J91" s="2354"/>
      <c r="K91" s="2353"/>
      <c r="L91" s="1210" t="s">
        <v>387</v>
      </c>
      <c r="M91" s="1989"/>
      <c r="N91" s="2369"/>
      <c r="O91" s="2369"/>
      <c r="P91" s="1976"/>
      <c r="Q91" s="1252"/>
      <c r="R91" s="1253"/>
      <c r="S91" s="2073">
        <v>17400000</v>
      </c>
    </row>
    <row r="92" spans="1:19" s="2339" customFormat="1" ht="18" customHeight="1">
      <c r="A92" s="2301"/>
      <c r="B92" s="2340"/>
      <c r="C92" s="2340"/>
      <c r="D92" s="2341"/>
      <c r="E92" s="2341"/>
      <c r="F92" s="2341"/>
      <c r="G92" s="2341"/>
      <c r="H92" s="2341"/>
      <c r="I92" s="2341"/>
      <c r="J92" s="2354"/>
      <c r="K92" s="2353"/>
      <c r="L92" s="1254" t="s">
        <v>299</v>
      </c>
      <c r="M92" s="2447"/>
      <c r="N92" s="2451"/>
      <c r="O92" s="2451"/>
      <c r="P92" s="1182"/>
      <c r="Q92" s="830"/>
      <c r="R92" s="1176"/>
      <c r="S92" s="1177">
        <v>2700000</v>
      </c>
    </row>
    <row r="93" spans="1:19" s="2339" customFormat="1" ht="18" customHeight="1">
      <c r="A93" s="2301"/>
      <c r="B93" s="2340"/>
      <c r="C93" s="2340"/>
      <c r="D93" s="2341"/>
      <c r="E93" s="2341"/>
      <c r="F93" s="2341"/>
      <c r="G93" s="2341"/>
      <c r="H93" s="2341"/>
      <c r="I93" s="2341"/>
      <c r="J93" s="2354"/>
      <c r="K93" s="2353"/>
      <c r="L93" s="1254" t="s">
        <v>300</v>
      </c>
      <c r="M93" s="2447"/>
      <c r="N93" s="2451"/>
      <c r="O93" s="2451"/>
      <c r="P93" s="1182"/>
      <c r="Q93" s="830"/>
      <c r="R93" s="1176"/>
      <c r="S93" s="1177">
        <v>800000</v>
      </c>
    </row>
    <row r="94" spans="1:19" s="2339" customFormat="1" ht="18" customHeight="1">
      <c r="A94" s="2301"/>
      <c r="B94" s="2340"/>
      <c r="C94" s="2340"/>
      <c r="D94" s="2341"/>
      <c r="E94" s="2341"/>
      <c r="F94" s="2341"/>
      <c r="G94" s="2341"/>
      <c r="H94" s="2341"/>
      <c r="I94" s="2341"/>
      <c r="J94" s="2354"/>
      <c r="K94" s="2353"/>
      <c r="L94" s="833" t="s">
        <v>384</v>
      </c>
      <c r="M94" s="2447"/>
      <c r="N94" s="2451"/>
      <c r="O94" s="2451"/>
      <c r="P94" s="1182"/>
      <c r="Q94" s="830"/>
      <c r="R94" s="1176"/>
      <c r="S94" s="1177">
        <v>1000000</v>
      </c>
    </row>
    <row r="95" spans="1:19" s="2339" customFormat="1" ht="18" customHeight="1">
      <c r="A95" s="2301"/>
      <c r="B95" s="2340"/>
      <c r="C95" s="2340"/>
      <c r="D95" s="2341"/>
      <c r="E95" s="2341"/>
      <c r="F95" s="2341"/>
      <c r="G95" s="2341"/>
      <c r="H95" s="2341"/>
      <c r="I95" s="2341"/>
      <c r="J95" s="2354"/>
      <c r="K95" s="2353"/>
      <c r="L95" s="833" t="s">
        <v>606</v>
      </c>
      <c r="M95" s="2447"/>
      <c r="N95" s="2451"/>
      <c r="O95" s="2451"/>
      <c r="P95" s="1182"/>
      <c r="Q95" s="830"/>
      <c r="R95" s="1176"/>
      <c r="S95" s="1177">
        <v>1200000</v>
      </c>
    </row>
    <row r="96" spans="1:19" s="2339" customFormat="1" ht="18" customHeight="1">
      <c r="A96" s="878" t="s">
        <v>258</v>
      </c>
      <c r="B96" s="879" t="s">
        <v>258</v>
      </c>
      <c r="C96" s="139"/>
      <c r="D96" s="1709">
        <f>(D97+D107)</f>
        <v>414068000</v>
      </c>
      <c r="E96" s="1709">
        <f>(E97+E107)</f>
        <v>333434000</v>
      </c>
      <c r="F96" s="1709">
        <f>(F97+F107)</f>
        <v>372151000</v>
      </c>
      <c r="G96" s="1709">
        <v>372151000</v>
      </c>
      <c r="H96" s="1709">
        <v>372151000</v>
      </c>
      <c r="I96" s="1709">
        <f>(I97+I107)</f>
        <v>372151000</v>
      </c>
      <c r="J96" s="1702">
        <f t="shared" ref="J96:J97" si="17">I96-H96</f>
        <v>0</v>
      </c>
      <c r="K96" s="870">
        <f t="shared" ref="K96:K97" si="18">J96/F96</f>
        <v>0</v>
      </c>
      <c r="L96" s="141"/>
      <c r="M96" s="2664"/>
      <c r="N96" s="2665"/>
      <c r="O96" s="2665"/>
      <c r="P96" s="1189"/>
      <c r="Q96" s="107"/>
      <c r="R96" s="109"/>
      <c r="S96" s="110"/>
    </row>
    <row r="97" spans="1:19" s="2339" customFormat="1" ht="18" customHeight="1">
      <c r="A97" s="2301"/>
      <c r="B97" s="2340"/>
      <c r="C97" s="1924" t="s">
        <v>311</v>
      </c>
      <c r="D97" s="1703">
        <v>326604000</v>
      </c>
      <c r="E97" s="1703">
        <v>268434000</v>
      </c>
      <c r="F97" s="1703">
        <v>286586354</v>
      </c>
      <c r="G97" s="1703">
        <v>286586354</v>
      </c>
      <c r="H97" s="1703">
        <v>286586354</v>
      </c>
      <c r="I97" s="1703">
        <f>SUM(S97:S106)</f>
        <v>286586354</v>
      </c>
      <c r="J97" s="1704">
        <f t="shared" si="17"/>
        <v>0</v>
      </c>
      <c r="K97" s="865">
        <f t="shared" si="18"/>
        <v>0</v>
      </c>
      <c r="L97" s="1255" t="s">
        <v>499</v>
      </c>
      <c r="M97" s="2658">
        <v>0</v>
      </c>
      <c r="N97" s="2660"/>
      <c r="O97" s="2660"/>
      <c r="P97" s="1182" t="s">
        <v>87</v>
      </c>
      <c r="Q97" s="830">
        <v>1</v>
      </c>
      <c r="R97" s="1176" t="s">
        <v>84</v>
      </c>
      <c r="S97" s="1177">
        <f>PRODUCT(Q97,M97)</f>
        <v>0</v>
      </c>
    </row>
    <row r="98" spans="1:19" s="2339" customFormat="1" ht="18" customHeight="1">
      <c r="A98" s="2301"/>
      <c r="B98" s="2340"/>
      <c r="C98" s="2340"/>
      <c r="D98" s="2341"/>
      <c r="E98" s="2341"/>
      <c r="F98" s="2341"/>
      <c r="G98" s="2341"/>
      <c r="H98" s="2341"/>
      <c r="I98" s="2341"/>
      <c r="J98" s="2354"/>
      <c r="K98" s="1179"/>
      <c r="L98" s="1255" t="s">
        <v>498</v>
      </c>
      <c r="M98" s="2658">
        <v>24</v>
      </c>
      <c r="N98" s="2660"/>
      <c r="O98" s="2660"/>
      <c r="P98" s="1182" t="s">
        <v>87</v>
      </c>
      <c r="Q98" s="830">
        <v>1</v>
      </c>
      <c r="R98" s="1176" t="s">
        <v>84</v>
      </c>
      <c r="S98" s="1177">
        <f t="shared" ref="S98:S108" si="19">PRODUCT(Q98,M98)</f>
        <v>24</v>
      </c>
    </row>
    <row r="99" spans="1:19" s="2339" customFormat="1" ht="18" customHeight="1">
      <c r="A99" s="2301"/>
      <c r="B99" s="2340"/>
      <c r="C99" s="2340"/>
      <c r="D99" s="2341"/>
      <c r="E99" s="2341"/>
      <c r="F99" s="2341"/>
      <c r="G99" s="2341"/>
      <c r="H99" s="2341"/>
      <c r="I99" s="2341"/>
      <c r="J99" s="2354"/>
      <c r="K99" s="1179"/>
      <c r="L99" s="1255" t="s">
        <v>832</v>
      </c>
      <c r="M99" s="2658">
        <v>0</v>
      </c>
      <c r="N99" s="2660"/>
      <c r="O99" s="2660"/>
      <c r="P99" s="1182" t="s">
        <v>87</v>
      </c>
      <c r="Q99" s="830">
        <v>1</v>
      </c>
      <c r="R99" s="1176" t="s">
        <v>84</v>
      </c>
      <c r="S99" s="1177">
        <f t="shared" si="19"/>
        <v>0</v>
      </c>
    </row>
    <row r="100" spans="1:19" s="2339" customFormat="1" ht="18" customHeight="1">
      <c r="A100" s="2301"/>
      <c r="B100" s="2340"/>
      <c r="C100" s="2340"/>
      <c r="D100" s="2341"/>
      <c r="E100" s="2341"/>
      <c r="F100" s="2341"/>
      <c r="G100" s="2341"/>
      <c r="H100" s="2341"/>
      <c r="I100" s="2341"/>
      <c r="J100" s="2354"/>
      <c r="K100" s="1179"/>
      <c r="L100" s="1255" t="s">
        <v>833</v>
      </c>
      <c r="M100" s="2658">
        <v>1917326</v>
      </c>
      <c r="N100" s="2660"/>
      <c r="O100" s="2660"/>
      <c r="P100" s="1182" t="s">
        <v>87</v>
      </c>
      <c r="Q100" s="830">
        <v>1</v>
      </c>
      <c r="R100" s="1176" t="s">
        <v>84</v>
      </c>
      <c r="S100" s="1177">
        <f t="shared" si="19"/>
        <v>1917326</v>
      </c>
    </row>
    <row r="101" spans="1:19" s="2339" customFormat="1" ht="18" customHeight="1">
      <c r="A101" s="2301"/>
      <c r="B101" s="2340"/>
      <c r="C101" s="2340"/>
      <c r="D101" s="2341"/>
      <c r="E101" s="2341"/>
      <c r="F101" s="2341"/>
      <c r="G101" s="2341"/>
      <c r="H101" s="2341"/>
      <c r="I101" s="2341"/>
      <c r="J101" s="2354"/>
      <c r="K101" s="1179"/>
      <c r="L101" s="1255" t="s">
        <v>1212</v>
      </c>
      <c r="M101" s="2658">
        <v>18118139</v>
      </c>
      <c r="N101" s="2660"/>
      <c r="O101" s="2660"/>
      <c r="P101" s="1182" t="s">
        <v>87</v>
      </c>
      <c r="Q101" s="830">
        <v>1</v>
      </c>
      <c r="R101" s="1176" t="s">
        <v>84</v>
      </c>
      <c r="S101" s="1177">
        <f t="shared" si="19"/>
        <v>18118139</v>
      </c>
    </row>
    <row r="102" spans="1:19" s="2339" customFormat="1" ht="18" customHeight="1">
      <c r="A102" s="2301"/>
      <c r="B102" s="2340"/>
      <c r="C102" s="2340"/>
      <c r="D102" s="2341"/>
      <c r="E102" s="2341"/>
      <c r="F102" s="2341"/>
      <c r="G102" s="2341"/>
      <c r="H102" s="2341"/>
      <c r="I102" s="2341"/>
      <c r="J102" s="2354"/>
      <c r="K102" s="1179"/>
      <c r="L102" s="1255" t="s">
        <v>1022</v>
      </c>
      <c r="M102" s="2658">
        <v>111568822</v>
      </c>
      <c r="N102" s="2660"/>
      <c r="O102" s="2660"/>
      <c r="P102" s="1182" t="s">
        <v>87</v>
      </c>
      <c r="Q102" s="830">
        <v>1</v>
      </c>
      <c r="R102" s="1176" t="s">
        <v>84</v>
      </c>
      <c r="S102" s="1177">
        <f t="shared" si="19"/>
        <v>111568822</v>
      </c>
    </row>
    <row r="103" spans="1:19" s="2339" customFormat="1" ht="18" customHeight="1">
      <c r="A103" s="2301"/>
      <c r="B103" s="2340"/>
      <c r="C103" s="2340"/>
      <c r="D103" s="2341"/>
      <c r="E103" s="2341"/>
      <c r="F103" s="2341"/>
      <c r="G103" s="2341"/>
      <c r="H103" s="2341"/>
      <c r="I103" s="2341"/>
      <c r="J103" s="2354"/>
      <c r="K103" s="1179"/>
      <c r="L103" s="1255" t="s">
        <v>403</v>
      </c>
      <c r="M103" s="2658">
        <v>116255276</v>
      </c>
      <c r="N103" s="2660"/>
      <c r="O103" s="2660"/>
      <c r="P103" s="1182" t="s">
        <v>87</v>
      </c>
      <c r="Q103" s="830">
        <v>1</v>
      </c>
      <c r="R103" s="1176" t="s">
        <v>84</v>
      </c>
      <c r="S103" s="1177">
        <f t="shared" si="19"/>
        <v>116255276</v>
      </c>
    </row>
    <row r="104" spans="1:19" s="2339" customFormat="1" ht="18" customHeight="1">
      <c r="A104" s="2301"/>
      <c r="B104" s="2340"/>
      <c r="C104" s="2340"/>
      <c r="D104" s="2341"/>
      <c r="E104" s="2341"/>
      <c r="F104" s="2341"/>
      <c r="G104" s="2341"/>
      <c r="H104" s="2341"/>
      <c r="I104" s="2341"/>
      <c r="J104" s="2354"/>
      <c r="K104" s="1179"/>
      <c r="L104" s="1255" t="s">
        <v>495</v>
      </c>
      <c r="M104" s="2658">
        <v>2845316</v>
      </c>
      <c r="N104" s="2660"/>
      <c r="O104" s="2660"/>
      <c r="P104" s="1182" t="s">
        <v>87</v>
      </c>
      <c r="Q104" s="830">
        <v>1</v>
      </c>
      <c r="R104" s="1176" t="s">
        <v>84</v>
      </c>
      <c r="S104" s="1177">
        <f t="shared" si="19"/>
        <v>2845316</v>
      </c>
    </row>
    <row r="105" spans="1:19" s="2339" customFormat="1" ht="18" customHeight="1">
      <c r="A105" s="2301"/>
      <c r="B105" s="2340"/>
      <c r="C105" s="2340"/>
      <c r="D105" s="2341"/>
      <c r="E105" s="2341"/>
      <c r="F105" s="2341"/>
      <c r="G105" s="2341"/>
      <c r="H105" s="2341"/>
      <c r="I105" s="2341"/>
      <c r="J105" s="2354"/>
      <c r="K105" s="1179"/>
      <c r="L105" s="1255" t="s">
        <v>404</v>
      </c>
      <c r="M105" s="2658">
        <v>26447637</v>
      </c>
      <c r="N105" s="2660"/>
      <c r="O105" s="2660"/>
      <c r="P105" s="1182" t="s">
        <v>87</v>
      </c>
      <c r="Q105" s="830">
        <v>1</v>
      </c>
      <c r="R105" s="1176" t="s">
        <v>84</v>
      </c>
      <c r="S105" s="1177">
        <f t="shared" si="19"/>
        <v>26447637</v>
      </c>
    </row>
    <row r="106" spans="1:19" s="2339" customFormat="1" ht="18" customHeight="1">
      <c r="A106" s="2301"/>
      <c r="B106" s="2340"/>
      <c r="C106" s="2340"/>
      <c r="D106" s="2341"/>
      <c r="E106" s="2341"/>
      <c r="F106" s="2341"/>
      <c r="G106" s="2341"/>
      <c r="H106" s="2341"/>
      <c r="I106" s="2341"/>
      <c r="J106" s="2354"/>
      <c r="K106" s="1179"/>
      <c r="L106" s="833" t="s">
        <v>405</v>
      </c>
      <c r="M106" s="2658">
        <v>9433814</v>
      </c>
      <c r="N106" s="2660"/>
      <c r="O106" s="2660"/>
      <c r="P106" s="1182" t="s">
        <v>87</v>
      </c>
      <c r="Q106" s="830">
        <v>1</v>
      </c>
      <c r="R106" s="1176" t="s">
        <v>84</v>
      </c>
      <c r="S106" s="1177">
        <f t="shared" si="19"/>
        <v>9433814</v>
      </c>
    </row>
    <row r="107" spans="1:19" s="2339" customFormat="1" ht="18" customHeight="1">
      <c r="A107" s="2301"/>
      <c r="B107" s="2340"/>
      <c r="C107" s="142" t="s">
        <v>312</v>
      </c>
      <c r="D107" s="85">
        <v>87464000</v>
      </c>
      <c r="E107" s="85">
        <v>65000000</v>
      </c>
      <c r="F107" s="85">
        <v>85564646</v>
      </c>
      <c r="G107" s="85">
        <v>85564646</v>
      </c>
      <c r="H107" s="85">
        <v>85564646</v>
      </c>
      <c r="I107" s="85">
        <f>SUM(S107:S108)</f>
        <v>85564646</v>
      </c>
      <c r="J107" s="1708">
        <f>I107-H107</f>
        <v>0</v>
      </c>
      <c r="K107" s="863">
        <f>J107/F107</f>
        <v>0</v>
      </c>
      <c r="L107" s="100" t="s">
        <v>452</v>
      </c>
      <c r="M107" s="2661">
        <v>40308372</v>
      </c>
      <c r="N107" s="2691"/>
      <c r="O107" s="2691"/>
      <c r="P107" s="2302" t="s">
        <v>87</v>
      </c>
      <c r="Q107" s="2305">
        <v>1</v>
      </c>
      <c r="R107" s="2306" t="s">
        <v>84</v>
      </c>
      <c r="S107" s="2307">
        <f t="shared" si="19"/>
        <v>40308372</v>
      </c>
    </row>
    <row r="108" spans="1:19" s="2339" customFormat="1" ht="18" customHeight="1">
      <c r="A108" s="2301"/>
      <c r="B108" s="2340"/>
      <c r="C108" s="873"/>
      <c r="D108" s="2341"/>
      <c r="E108" s="2341"/>
      <c r="F108" s="2341"/>
      <c r="G108" s="2341"/>
      <c r="H108" s="2341"/>
      <c r="I108" s="2341"/>
      <c r="J108" s="2354"/>
      <c r="K108" s="1179"/>
      <c r="L108" s="1571" t="s">
        <v>451</v>
      </c>
      <c r="M108" s="2666">
        <v>45256274</v>
      </c>
      <c r="N108" s="2667"/>
      <c r="O108" s="2667"/>
      <c r="P108" s="2459" t="s">
        <v>87</v>
      </c>
      <c r="Q108" s="1572">
        <v>1</v>
      </c>
      <c r="R108" s="144" t="s">
        <v>84</v>
      </c>
      <c r="S108" s="137">
        <f t="shared" si="19"/>
        <v>45256274</v>
      </c>
    </row>
    <row r="109" spans="1:19" ht="18" customHeight="1">
      <c r="A109" s="878" t="s">
        <v>259</v>
      </c>
      <c r="B109" s="879" t="s">
        <v>259</v>
      </c>
      <c r="C109" s="139"/>
      <c r="D109" s="1709">
        <f>SUM(D110:D116)</f>
        <v>111022000</v>
      </c>
      <c r="E109" s="1709">
        <f>SUM(E110:E116)</f>
        <v>109167000</v>
      </c>
      <c r="F109" s="1709">
        <f>SUM(F110:F116)</f>
        <v>109167000</v>
      </c>
      <c r="G109" s="1709">
        <v>109167000</v>
      </c>
      <c r="H109" s="1709">
        <v>109167000</v>
      </c>
      <c r="I109" s="1709">
        <f>SUM(I110:I116)</f>
        <v>109167000</v>
      </c>
      <c r="J109" s="1702">
        <f t="shared" ref="J109:J111" si="20">I109-H109</f>
        <v>0</v>
      </c>
      <c r="K109" s="870">
        <f t="shared" ref="K109:K111" si="21">J109/F109</f>
        <v>0</v>
      </c>
      <c r="L109" s="145"/>
      <c r="M109" s="2664"/>
      <c r="N109" s="2665"/>
      <c r="O109" s="2665"/>
      <c r="P109" s="1189"/>
      <c r="Q109" s="107"/>
      <c r="R109" s="109"/>
      <c r="S109" s="110"/>
    </row>
    <row r="110" spans="1:19" ht="18" customHeight="1">
      <c r="A110" s="146"/>
      <c r="B110" s="147"/>
      <c r="C110" s="148" t="s">
        <v>260</v>
      </c>
      <c r="D110" s="149">
        <v>2000000</v>
      </c>
      <c r="E110" s="149">
        <v>2000000</v>
      </c>
      <c r="F110" s="149">
        <v>2000000</v>
      </c>
      <c r="G110" s="149">
        <v>2000000</v>
      </c>
      <c r="H110" s="149">
        <v>2000000</v>
      </c>
      <c r="I110" s="149">
        <f>S110</f>
        <v>2000000</v>
      </c>
      <c r="J110" s="149">
        <f t="shared" si="20"/>
        <v>0</v>
      </c>
      <c r="K110" s="861">
        <f t="shared" si="21"/>
        <v>0</v>
      </c>
      <c r="L110" s="1066" t="s">
        <v>261</v>
      </c>
      <c r="M110" s="2688">
        <v>500000</v>
      </c>
      <c r="N110" s="2689"/>
      <c r="O110" s="2689"/>
      <c r="P110" s="150" t="s">
        <v>87</v>
      </c>
      <c r="Q110" s="1067">
        <v>4</v>
      </c>
      <c r="R110" s="1068" t="s">
        <v>84</v>
      </c>
      <c r="S110" s="1069">
        <f t="shared" ref="S110:S115" si="22">PRODUCT(Q110,M110)</f>
        <v>2000000</v>
      </c>
    </row>
    <row r="111" spans="1:19" ht="18" customHeight="1">
      <c r="A111" s="91"/>
      <c r="B111" s="1163"/>
      <c r="C111" s="1707" t="s">
        <v>262</v>
      </c>
      <c r="D111" s="1710">
        <v>966000</v>
      </c>
      <c r="E111" s="1710">
        <v>815000</v>
      </c>
      <c r="F111" s="1710">
        <v>815000</v>
      </c>
      <c r="G111" s="1710">
        <v>815000</v>
      </c>
      <c r="H111" s="1710">
        <v>815000</v>
      </c>
      <c r="I111" s="1710">
        <f>SUM(S111:S113)</f>
        <v>815000</v>
      </c>
      <c r="J111" s="1710">
        <f t="shared" si="20"/>
        <v>0</v>
      </c>
      <c r="K111" s="860">
        <f t="shared" si="21"/>
        <v>0</v>
      </c>
      <c r="L111" s="100" t="s">
        <v>263</v>
      </c>
      <c r="M111" s="2661">
        <v>200000</v>
      </c>
      <c r="N111" s="2661"/>
      <c r="O111" s="2661"/>
      <c r="P111" s="2302" t="s">
        <v>87</v>
      </c>
      <c r="Q111" s="2305">
        <v>4</v>
      </c>
      <c r="R111" s="2306" t="s">
        <v>84</v>
      </c>
      <c r="S111" s="2307">
        <f t="shared" si="22"/>
        <v>800000</v>
      </c>
    </row>
    <row r="112" spans="1:19" ht="18" customHeight="1">
      <c r="A112" s="91"/>
      <c r="B112" s="1163"/>
      <c r="C112" s="2340"/>
      <c r="D112" s="1168"/>
      <c r="E112" s="1168"/>
      <c r="F112" s="1168"/>
      <c r="G112" s="1168"/>
      <c r="H112" s="1168"/>
      <c r="I112" s="1168"/>
      <c r="J112" s="1168"/>
      <c r="K112" s="2353"/>
      <c r="L112" s="833" t="s">
        <v>798</v>
      </c>
      <c r="M112" s="2658">
        <v>10000</v>
      </c>
      <c r="N112" s="2658"/>
      <c r="O112" s="2658"/>
      <c r="P112" s="1182" t="s">
        <v>87</v>
      </c>
      <c r="Q112" s="830">
        <v>1</v>
      </c>
      <c r="R112" s="1176" t="s">
        <v>84</v>
      </c>
      <c r="S112" s="1177">
        <f t="shared" si="22"/>
        <v>10000</v>
      </c>
    </row>
    <row r="113" spans="1:25" ht="18" customHeight="1">
      <c r="A113" s="91"/>
      <c r="B113" s="1163"/>
      <c r="C113" s="2340"/>
      <c r="D113" s="1168"/>
      <c r="E113" s="1168"/>
      <c r="F113" s="1168"/>
      <c r="G113" s="1168"/>
      <c r="H113" s="1168"/>
      <c r="I113" s="1168"/>
      <c r="J113" s="1168"/>
      <c r="K113" s="2353"/>
      <c r="L113" s="833" t="s">
        <v>799</v>
      </c>
      <c r="M113" s="2658">
        <v>5000</v>
      </c>
      <c r="N113" s="2658"/>
      <c r="O113" s="2658"/>
      <c r="P113" s="1182" t="s">
        <v>87</v>
      </c>
      <c r="Q113" s="830">
        <v>1</v>
      </c>
      <c r="R113" s="1176" t="s">
        <v>84</v>
      </c>
      <c r="S113" s="1177">
        <f t="shared" si="22"/>
        <v>5000</v>
      </c>
    </row>
    <row r="114" spans="1:25" ht="18" customHeight="1">
      <c r="A114" s="91"/>
      <c r="B114" s="1163"/>
      <c r="C114" s="1707" t="s">
        <v>264</v>
      </c>
      <c r="D114" s="1710">
        <v>4376000</v>
      </c>
      <c r="E114" s="1710">
        <v>2672000</v>
      </c>
      <c r="F114" s="1710">
        <v>2672000</v>
      </c>
      <c r="G114" s="1710">
        <v>2672000</v>
      </c>
      <c r="H114" s="1710">
        <v>2672000</v>
      </c>
      <c r="I114" s="1710">
        <f>SUM(S114:S115)</f>
        <v>2672000</v>
      </c>
      <c r="J114" s="1710">
        <f t="shared" ref="J114:J116" si="23">I114-H114</f>
        <v>0</v>
      </c>
      <c r="K114" s="860">
        <f t="shared" ref="K114:K116" si="24">J114/F114</f>
        <v>0</v>
      </c>
      <c r="L114" s="100" t="s">
        <v>265</v>
      </c>
      <c r="M114" s="2661">
        <v>534400</v>
      </c>
      <c r="N114" s="2691"/>
      <c r="O114" s="2691"/>
      <c r="P114" s="2302" t="s">
        <v>87</v>
      </c>
      <c r="Q114" s="2305">
        <v>5</v>
      </c>
      <c r="R114" s="2306" t="s">
        <v>84</v>
      </c>
      <c r="S114" s="2307">
        <f t="shared" si="22"/>
        <v>2672000</v>
      </c>
    </row>
    <row r="115" spans="1:25" ht="18" customHeight="1">
      <c r="A115" s="91"/>
      <c r="B115" s="1163"/>
      <c r="C115" s="2340"/>
      <c r="D115" s="1168"/>
      <c r="E115" s="1168"/>
      <c r="F115" s="1168"/>
      <c r="G115" s="1168"/>
      <c r="H115" s="1168"/>
      <c r="I115" s="1168"/>
      <c r="J115" s="1168"/>
      <c r="K115" s="2353"/>
      <c r="L115" s="833" t="s">
        <v>608</v>
      </c>
      <c r="M115" s="2447"/>
      <c r="N115" s="2451"/>
      <c r="O115" s="829">
        <v>902000</v>
      </c>
      <c r="P115" s="1182" t="s">
        <v>87</v>
      </c>
      <c r="Q115" s="830">
        <v>0</v>
      </c>
      <c r="R115" s="1176" t="s">
        <v>84</v>
      </c>
      <c r="S115" s="1177">
        <f t="shared" si="22"/>
        <v>0</v>
      </c>
    </row>
    <row r="116" spans="1:25" ht="18" customHeight="1">
      <c r="A116" s="153"/>
      <c r="B116" s="115"/>
      <c r="C116" s="2445" t="s">
        <v>266</v>
      </c>
      <c r="D116" s="901">
        <v>103680000</v>
      </c>
      <c r="E116" s="901">
        <v>103680000</v>
      </c>
      <c r="F116" s="901">
        <v>103680000</v>
      </c>
      <c r="G116" s="901">
        <v>103680000</v>
      </c>
      <c r="H116" s="901">
        <v>103680000</v>
      </c>
      <c r="I116" s="901">
        <f>SUM(S116)</f>
        <v>103680000</v>
      </c>
      <c r="J116" s="1711">
        <f t="shared" si="23"/>
        <v>0</v>
      </c>
      <c r="K116" s="859">
        <f t="shared" si="24"/>
        <v>0</v>
      </c>
      <c r="L116" s="131" t="s">
        <v>267</v>
      </c>
      <c r="M116" s="2450">
        <v>54000</v>
      </c>
      <c r="N116" s="132" t="s">
        <v>87</v>
      </c>
      <c r="O116" s="1026">
        <v>160</v>
      </c>
      <c r="P116" s="132" t="s">
        <v>87</v>
      </c>
      <c r="Q116" s="1027">
        <v>12</v>
      </c>
      <c r="R116" s="138" t="s">
        <v>84</v>
      </c>
      <c r="S116" s="133">
        <f>PRODUCT(Q116,M116,O116)</f>
        <v>103680000</v>
      </c>
    </row>
    <row r="117" spans="1:25">
      <c r="A117" s="154"/>
      <c r="B117" s="154"/>
      <c r="C117" s="154"/>
      <c r="D117" s="154"/>
      <c r="E117" s="154"/>
      <c r="F117" s="154"/>
      <c r="G117" s="154"/>
      <c r="H117" s="154"/>
      <c r="I117" s="154"/>
      <c r="J117" s="154"/>
      <c r="K117" s="155"/>
      <c r="L117" s="154"/>
      <c r="M117" s="156"/>
      <c r="N117" s="154"/>
      <c r="O117" s="154"/>
      <c r="P117" s="157"/>
      <c r="Q117" s="154"/>
      <c r="R117" s="157"/>
      <c r="S117" s="154"/>
      <c r="T117" s="1713"/>
      <c r="U117" s="1713"/>
      <c r="V117" s="1713"/>
      <c r="W117" s="1713"/>
      <c r="X117" s="1713"/>
      <c r="Y117" s="1713"/>
    </row>
    <row r="156" spans="1:25">
      <c r="A156" s="1713"/>
      <c r="B156" s="1713"/>
      <c r="C156" s="1713"/>
      <c r="D156" s="1713"/>
      <c r="E156" s="1713"/>
      <c r="F156" s="1713"/>
      <c r="G156" s="1713"/>
      <c r="H156" s="1713"/>
      <c r="I156" s="1713"/>
      <c r="J156" s="1713"/>
      <c r="K156" s="60"/>
      <c r="L156" s="1713"/>
      <c r="M156" s="56"/>
      <c r="N156" s="1713"/>
      <c r="O156" s="1713"/>
      <c r="P156" s="63"/>
      <c r="Q156" s="1713"/>
      <c r="R156" s="63"/>
      <c r="S156" s="1713"/>
      <c r="T156" s="1713"/>
      <c r="U156" s="1713"/>
      <c r="V156" s="1713"/>
      <c r="W156" s="1713"/>
      <c r="X156" s="1713"/>
      <c r="Y156" s="1713"/>
    </row>
    <row r="157" spans="1:25">
      <c r="A157" s="1713"/>
      <c r="B157" s="1713"/>
      <c r="C157" s="1713"/>
      <c r="D157" s="1713"/>
      <c r="E157" s="1713"/>
      <c r="F157" s="1713"/>
      <c r="G157" s="1713"/>
      <c r="H157" s="1713"/>
      <c r="I157" s="1713"/>
      <c r="J157" s="1713"/>
      <c r="K157" s="60"/>
      <c r="L157" s="1713"/>
      <c r="M157" s="56"/>
      <c r="N157" s="1713"/>
      <c r="O157" s="1713"/>
      <c r="P157" s="63"/>
      <c r="Q157" s="1713"/>
      <c r="R157" s="63"/>
      <c r="S157" s="1713"/>
      <c r="T157" s="1713"/>
      <c r="U157" s="1713"/>
      <c r="V157" s="1713"/>
      <c r="W157" s="1713"/>
      <c r="X157" s="1713"/>
      <c r="Y157" s="1713"/>
    </row>
  </sheetData>
  <mergeCells count="57">
    <mergeCell ref="N86:O86"/>
    <mergeCell ref="M114:O114"/>
    <mergeCell ref="N77:O77"/>
    <mergeCell ref="M87:O87"/>
    <mergeCell ref="M96:O96"/>
    <mergeCell ref="M109:O109"/>
    <mergeCell ref="N85:O85"/>
    <mergeCell ref="M97:O97"/>
    <mergeCell ref="M107:O107"/>
    <mergeCell ref="N83:O83"/>
    <mergeCell ref="M104:O104"/>
    <mergeCell ref="N81:O81"/>
    <mergeCell ref="N84:O84"/>
    <mergeCell ref="M113:O113"/>
    <mergeCell ref="M112:O112"/>
    <mergeCell ref="N78:O78"/>
    <mergeCell ref="M98:O98"/>
    <mergeCell ref="M111:O111"/>
    <mergeCell ref="M110:O110"/>
    <mergeCell ref="M106:O106"/>
    <mergeCell ref="M105:O105"/>
    <mergeCell ref="M103:O103"/>
    <mergeCell ref="M108:O108"/>
    <mergeCell ref="A1:C1"/>
    <mergeCell ref="L4:S4"/>
    <mergeCell ref="L5:S5"/>
    <mergeCell ref="M60:O60"/>
    <mergeCell ref="R1:S1"/>
    <mergeCell ref="A2:A3"/>
    <mergeCell ref="B2:B3"/>
    <mergeCell ref="C2:C3"/>
    <mergeCell ref="J2:K2"/>
    <mergeCell ref="L2:S3"/>
    <mergeCell ref="A4:C4"/>
    <mergeCell ref="M69:O69"/>
    <mergeCell ref="M61:O61"/>
    <mergeCell ref="M66:O66"/>
    <mergeCell ref="M63:O63"/>
    <mergeCell ref="M65:O65"/>
    <mergeCell ref="M67:O67"/>
    <mergeCell ref="M64:O64"/>
    <mergeCell ref="N82:O82"/>
    <mergeCell ref="N73:O73"/>
    <mergeCell ref="N74:O74"/>
    <mergeCell ref="M62:O62"/>
    <mergeCell ref="M102:O102"/>
    <mergeCell ref="N75:O75"/>
    <mergeCell ref="N72:O72"/>
    <mergeCell ref="N70:O70"/>
    <mergeCell ref="N71:O71"/>
    <mergeCell ref="M100:O100"/>
    <mergeCell ref="M99:O99"/>
    <mergeCell ref="M88:O88"/>
    <mergeCell ref="N80:O80"/>
    <mergeCell ref="N79:O79"/>
    <mergeCell ref="M101:O101"/>
    <mergeCell ref="M68:O68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6" orientation="portrait" errors="dash" r:id="rId1"/>
  <headerFooter alignWithMargins="0">
    <oddFooter>&amp;P&amp;R&amp;A페이지</oddFooter>
  </headerFooter>
  <rowBreaks count="1" manualBreakCount="1">
    <brk id="65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C1096"/>
  <sheetViews>
    <sheetView showGridLines="0" tabSelected="1" topLeftCell="A242" zoomScaleNormal="100" zoomScaleSheetLayoutView="100" workbookViewId="0">
      <selection activeCell="O263" sqref="O263"/>
    </sheetView>
  </sheetViews>
  <sheetFormatPr defaultRowHeight="0" customHeight="1" zeroHeight="1"/>
  <cols>
    <col min="1" max="1" width="3.109375" style="2288" customWidth="1"/>
    <col min="2" max="2" width="5.88671875" style="2288" customWidth="1"/>
    <col min="3" max="3" width="3.109375" style="2288" customWidth="1"/>
    <col min="4" max="4" width="5.77734375" style="2288" customWidth="1"/>
    <col min="5" max="5" width="3.5546875" style="2288" customWidth="1"/>
    <col min="6" max="6" width="12.77734375" style="2368" customWidth="1"/>
    <col min="7" max="10" width="12.77734375" style="2368" hidden="1" customWidth="1"/>
    <col min="11" max="12" width="12.77734375" style="2368" customWidth="1"/>
    <col min="13" max="13" width="10.77734375" style="2368" customWidth="1"/>
    <col min="14" max="14" width="7.77734375" style="2368" customWidth="1"/>
    <col min="15" max="15" width="10.77734375" style="2368" customWidth="1"/>
    <col min="16" max="16" width="7.77734375" style="2368" customWidth="1"/>
    <col min="17" max="17" width="2.77734375" style="2368" customWidth="1"/>
    <col min="18" max="18" width="7.77734375" style="2368" customWidth="1"/>
    <col min="19" max="19" width="2.77734375" style="2368" customWidth="1"/>
    <col min="20" max="20" width="7.77734375" style="2289" customWidth="1"/>
    <col min="21" max="21" width="2.77734375" style="2289" customWidth="1"/>
    <col min="22" max="22" width="12.77734375" style="2290" customWidth="1"/>
    <col min="23" max="23" width="1.77734375" style="2289" customWidth="1"/>
    <col min="24" max="24" width="12.5546875" style="2368" bestFit="1" customWidth="1"/>
    <col min="25" max="25" width="8.88671875" style="2368"/>
    <col min="26" max="26" width="14.33203125" style="2368" customWidth="1"/>
    <col min="27" max="27" width="8.88671875" style="2368"/>
    <col min="28" max="28" width="13.44140625" style="2368" bestFit="1" customWidth="1"/>
    <col min="29" max="29" width="10.77734375" style="2368" bestFit="1" customWidth="1"/>
    <col min="30" max="16384" width="8.88671875" style="2368"/>
  </cols>
  <sheetData>
    <row r="1" spans="1:29" ht="12" customHeight="1">
      <c r="A1" s="1921" t="s">
        <v>25</v>
      </c>
      <c r="B1" s="1921"/>
      <c r="C1" s="1921"/>
      <c r="D1" s="1921"/>
      <c r="E1" s="1921"/>
      <c r="F1" s="1921"/>
      <c r="G1" s="1921"/>
      <c r="H1" s="1921"/>
      <c r="I1" s="1921"/>
      <c r="J1" s="1921"/>
      <c r="K1" s="1921"/>
      <c r="L1" s="1921"/>
      <c r="M1" s="1921"/>
      <c r="T1" s="1922"/>
      <c r="U1" s="2466"/>
      <c r="V1" s="1923"/>
      <c r="W1" s="2466"/>
      <c r="X1" s="1923" t="s">
        <v>26</v>
      </c>
    </row>
    <row r="2" spans="1:29" ht="18" customHeight="1">
      <c r="A2" s="2695" t="s">
        <v>27</v>
      </c>
      <c r="B2" s="2696"/>
      <c r="C2" s="2696"/>
      <c r="D2" s="2696"/>
      <c r="E2" s="2696"/>
      <c r="F2" s="2696"/>
      <c r="G2" s="1924" t="s">
        <v>916</v>
      </c>
      <c r="H2" s="1924" t="s">
        <v>1213</v>
      </c>
      <c r="I2" s="1924" t="s">
        <v>913</v>
      </c>
      <c r="J2" s="1924" t="s">
        <v>1213</v>
      </c>
      <c r="K2" s="1924" t="s">
        <v>1213</v>
      </c>
      <c r="L2" s="1924" t="s">
        <v>913</v>
      </c>
      <c r="M2" s="2697" t="s">
        <v>86</v>
      </c>
      <c r="N2" s="2697"/>
      <c r="O2" s="2698" t="s">
        <v>28</v>
      </c>
      <c r="P2" s="2699"/>
      <c r="Q2" s="2699"/>
      <c r="R2" s="2699"/>
      <c r="S2" s="2699"/>
      <c r="T2" s="2699"/>
      <c r="U2" s="2699"/>
      <c r="V2" s="2699"/>
      <c r="W2" s="2699"/>
      <c r="X2" s="2700"/>
    </row>
    <row r="3" spans="1:29" ht="18" customHeight="1">
      <c r="A3" s="2706" t="s">
        <v>29</v>
      </c>
      <c r="B3" s="2707"/>
      <c r="C3" s="2707" t="s">
        <v>30</v>
      </c>
      <c r="D3" s="2707"/>
      <c r="E3" s="2707" t="s">
        <v>31</v>
      </c>
      <c r="F3" s="2707"/>
      <c r="G3" s="1925" t="s">
        <v>917</v>
      </c>
      <c r="H3" s="1925" t="s">
        <v>1244</v>
      </c>
      <c r="I3" s="1925" t="s">
        <v>1388</v>
      </c>
      <c r="J3" s="1925" t="s">
        <v>1419</v>
      </c>
      <c r="K3" s="1925" t="s">
        <v>1477</v>
      </c>
      <c r="L3" s="1925" t="s">
        <v>1479</v>
      </c>
      <c r="M3" s="1926" t="s">
        <v>32</v>
      </c>
      <c r="N3" s="1926" t="s">
        <v>33</v>
      </c>
      <c r="O3" s="2701"/>
      <c r="P3" s="2702"/>
      <c r="Q3" s="2702"/>
      <c r="R3" s="2702"/>
      <c r="S3" s="2702"/>
      <c r="T3" s="2702"/>
      <c r="U3" s="2702"/>
      <c r="V3" s="2702"/>
      <c r="W3" s="2702"/>
      <c r="X3" s="2703"/>
    </row>
    <row r="4" spans="1:29" ht="18" customHeight="1">
      <c r="A4" s="2704" t="s">
        <v>34</v>
      </c>
      <c r="B4" s="2705"/>
      <c r="C4" s="2705"/>
      <c r="D4" s="2705"/>
      <c r="E4" s="2705"/>
      <c r="F4" s="2705"/>
      <c r="G4" s="1927">
        <f>G5+G267+G293+G575+G576+G137+G149</f>
        <v>2548231000</v>
      </c>
      <c r="H4" s="1927">
        <f>H5+H267+H293+H575+H576+H137+H149</f>
        <v>2456247000</v>
      </c>
      <c r="I4" s="1927">
        <f>I5+I267+I293+I575+I576+I137+I149</f>
        <v>2515184730</v>
      </c>
      <c r="J4" s="1927">
        <v>2530116137.9413042</v>
      </c>
      <c r="K4" s="1927">
        <v>2479807631.2898359</v>
      </c>
      <c r="L4" s="1927">
        <f>L5+L267+L293+L575+L576+L137+L149</f>
        <v>2524807631.2890358</v>
      </c>
      <c r="M4" s="1927">
        <f>L4-K4</f>
        <v>44999999.999199867</v>
      </c>
      <c r="N4" s="1928">
        <f>M4/H4</f>
        <v>1.8320633063042872E-2</v>
      </c>
      <c r="O4" s="1929"/>
      <c r="P4" s="2453"/>
      <c r="Q4" s="2453"/>
      <c r="R4" s="2453"/>
      <c r="S4" s="2453"/>
      <c r="T4" s="2452"/>
      <c r="U4" s="2452"/>
      <c r="V4" s="1930"/>
      <c r="W4" s="2452"/>
      <c r="X4" s="2454"/>
    </row>
    <row r="5" spans="1:29" ht="18" customHeight="1">
      <c r="A5" s="2361" t="s">
        <v>35</v>
      </c>
      <c r="B5" s="1931" t="s">
        <v>36</v>
      </c>
      <c r="C5" s="1931" t="s">
        <v>37</v>
      </c>
      <c r="D5" s="1931" t="s">
        <v>38</v>
      </c>
      <c r="E5" s="1932"/>
      <c r="F5" s="1933" t="s">
        <v>39</v>
      </c>
      <c r="G5" s="1934">
        <f>SUM(G6:G134)</f>
        <v>1643329000</v>
      </c>
      <c r="H5" s="1934">
        <f>SUM(H6:H134)</f>
        <v>1573563000</v>
      </c>
      <c r="I5" s="1934">
        <f>SUM(I6:I134)</f>
        <v>1576471567</v>
      </c>
      <c r="J5" s="1934">
        <v>1577271566.941304</v>
      </c>
      <c r="K5" s="1934">
        <v>1523233560.2898357</v>
      </c>
      <c r="L5" s="1934">
        <f>SUM(L6:L134)</f>
        <v>1523233560.2898357</v>
      </c>
      <c r="M5" s="1935">
        <f t="shared" ref="M5:M6" si="0">L5-K5</f>
        <v>0</v>
      </c>
      <c r="N5" s="1936">
        <f>M5/H5</f>
        <v>0</v>
      </c>
      <c r="O5" s="1937"/>
      <c r="P5" s="1938"/>
      <c r="Q5" s="1938"/>
      <c r="R5" s="1938"/>
      <c r="S5" s="1938"/>
      <c r="T5" s="1939"/>
      <c r="U5" s="1940"/>
      <c r="V5" s="1941"/>
      <c r="W5" s="1940"/>
      <c r="X5" s="1942"/>
    </row>
    <row r="6" spans="1:29" ht="18" customHeight="1">
      <c r="A6" s="2361"/>
      <c r="B6" s="2367"/>
      <c r="C6" s="2367"/>
      <c r="D6" s="2367"/>
      <c r="E6" s="1173" t="s">
        <v>40</v>
      </c>
      <c r="F6" s="1943" t="s">
        <v>41</v>
      </c>
      <c r="G6" s="1944">
        <v>1124275000</v>
      </c>
      <c r="H6" s="1944">
        <v>1138040000</v>
      </c>
      <c r="I6" s="1944">
        <v>1167960923</v>
      </c>
      <c r="J6" s="1944">
        <v>1167960923</v>
      </c>
      <c r="K6" s="1944">
        <v>1101250300</v>
      </c>
      <c r="L6" s="1944">
        <f>SUM(X6:X75)</f>
        <v>1101250300</v>
      </c>
      <c r="M6" s="1945">
        <f t="shared" si="0"/>
        <v>0</v>
      </c>
      <c r="N6" s="189">
        <f>M6/H6</f>
        <v>0</v>
      </c>
      <c r="O6" s="2362" t="s">
        <v>1425</v>
      </c>
      <c r="P6" s="2369"/>
      <c r="Q6" s="2344"/>
      <c r="R6" s="2376">
        <v>2</v>
      </c>
      <c r="S6" s="2383" t="s">
        <v>87</v>
      </c>
      <c r="T6" s="2358">
        <v>1</v>
      </c>
      <c r="U6" s="2359" t="s">
        <v>87</v>
      </c>
      <c r="V6" s="2384">
        <v>2972400</v>
      </c>
      <c r="W6" s="2360" t="s">
        <v>88</v>
      </c>
      <c r="X6" s="2385">
        <f t="shared" ref="X6:X69" si="1">PRODUCT(V6,T6,R6,P6)</f>
        <v>5944800</v>
      </c>
      <c r="Y6" s="2368" t="s">
        <v>1230</v>
      </c>
      <c r="Z6" s="768">
        <f>SUM(X6:X70)+X76+X79+X92+X95+X96+X103+X104+X105+X106+X107+X80+X86+X88+X89+X85+X81+X82+X83+X84+X87+X90+X91</f>
        <v>1419153749.0091667</v>
      </c>
      <c r="AA6" s="2368" t="s">
        <v>598</v>
      </c>
      <c r="AB6" s="1946">
        <v>1474435000</v>
      </c>
      <c r="AC6" s="1184">
        <f>AB6-Z6</f>
        <v>55281250.990833282</v>
      </c>
    </row>
    <row r="7" spans="1:29" ht="18" customHeight="1">
      <c r="A7" s="2361"/>
      <c r="B7" s="2367"/>
      <c r="C7" s="2367"/>
      <c r="D7" s="2367"/>
      <c r="E7" s="1173"/>
      <c r="F7" s="1943"/>
      <c r="G7" s="2363"/>
      <c r="H7" s="2363"/>
      <c r="I7" s="2363"/>
      <c r="J7" s="2363"/>
      <c r="K7" s="2363"/>
      <c r="L7" s="2363"/>
      <c r="M7" s="2363"/>
      <c r="N7" s="2363"/>
      <c r="O7" s="2362" t="s">
        <v>1426</v>
      </c>
      <c r="P7" s="2369"/>
      <c r="Q7" s="2344"/>
      <c r="R7" s="2376">
        <v>10</v>
      </c>
      <c r="S7" s="2383" t="s">
        <v>87</v>
      </c>
      <c r="T7" s="2358">
        <v>1</v>
      </c>
      <c r="U7" s="2359" t="s">
        <v>87</v>
      </c>
      <c r="V7" s="2384">
        <v>2852400</v>
      </c>
      <c r="W7" s="2360" t="s">
        <v>88</v>
      </c>
      <c r="X7" s="2385">
        <f t="shared" si="1"/>
        <v>28524000</v>
      </c>
      <c r="Z7" s="805">
        <f>X73+X101+X102+X116+X117+X118+X119+X120+X124+X131+X132+X133+X134+X130+X74+X140+X141+X142+X143+X144</f>
        <v>34261620.793508999</v>
      </c>
      <c r="AA7" s="2368" t="s">
        <v>599</v>
      </c>
    </row>
    <row r="8" spans="1:29" ht="18" customHeight="1">
      <c r="A8" s="2361"/>
      <c r="B8" s="2367"/>
      <c r="C8" s="2367"/>
      <c r="D8" s="2367"/>
      <c r="E8" s="1173"/>
      <c r="F8" s="1947"/>
      <c r="G8" s="2363"/>
      <c r="H8" s="2363"/>
      <c r="I8" s="2363"/>
      <c r="J8" s="2363"/>
      <c r="K8" s="2363"/>
      <c r="L8" s="2363"/>
      <c r="M8" s="2363"/>
      <c r="N8" s="2363"/>
      <c r="O8" s="2362" t="s">
        <v>1427</v>
      </c>
      <c r="P8" s="2344"/>
      <c r="Q8" s="2344"/>
      <c r="R8" s="2376">
        <v>11</v>
      </c>
      <c r="S8" s="2383" t="s">
        <v>87</v>
      </c>
      <c r="T8" s="2358">
        <v>1</v>
      </c>
      <c r="U8" s="2359" t="s">
        <v>87</v>
      </c>
      <c r="V8" s="2384">
        <v>4252600</v>
      </c>
      <c r="W8" s="2360" t="s">
        <v>88</v>
      </c>
      <c r="X8" s="2385">
        <f t="shared" si="1"/>
        <v>46778600</v>
      </c>
      <c r="Y8" s="2368" t="s">
        <v>1231</v>
      </c>
    </row>
    <row r="9" spans="1:29" ht="18" customHeight="1">
      <c r="A9" s="2361"/>
      <c r="B9" s="2367"/>
      <c r="C9" s="2367"/>
      <c r="D9" s="2367"/>
      <c r="E9" s="1173"/>
      <c r="F9" s="1947"/>
      <c r="G9" s="2363"/>
      <c r="H9" s="2363"/>
      <c r="I9" s="2363"/>
      <c r="J9" s="2363"/>
      <c r="K9" s="2363"/>
      <c r="L9" s="2363"/>
      <c r="M9" s="2363"/>
      <c r="N9" s="2363"/>
      <c r="O9" s="2362" t="s">
        <v>1428</v>
      </c>
      <c r="P9" s="2344"/>
      <c r="Q9" s="2344"/>
      <c r="R9" s="2376">
        <v>1</v>
      </c>
      <c r="S9" s="2383" t="s">
        <v>87</v>
      </c>
      <c r="T9" s="2358">
        <v>1</v>
      </c>
      <c r="U9" s="2359" t="s">
        <v>87</v>
      </c>
      <c r="V9" s="2384">
        <v>4201400</v>
      </c>
      <c r="W9" s="2360" t="s">
        <v>88</v>
      </c>
      <c r="X9" s="2385">
        <f t="shared" si="1"/>
        <v>4201400</v>
      </c>
    </row>
    <row r="10" spans="1:29" ht="18" customHeight="1">
      <c r="A10" s="2361"/>
      <c r="B10" s="2367"/>
      <c r="C10" s="2367"/>
      <c r="D10" s="2367"/>
      <c r="E10" s="1173"/>
      <c r="F10" s="190"/>
      <c r="G10" s="2363"/>
      <c r="H10" s="2363"/>
      <c r="I10" s="2363"/>
      <c r="J10" s="2363"/>
      <c r="K10" s="2363"/>
      <c r="L10" s="2363"/>
      <c r="M10" s="2363"/>
      <c r="N10" s="2363"/>
      <c r="O10" s="2362" t="s">
        <v>1429</v>
      </c>
      <c r="P10" s="2344"/>
      <c r="Q10" s="2344"/>
      <c r="R10" s="2376">
        <v>2</v>
      </c>
      <c r="S10" s="2383" t="s">
        <v>87</v>
      </c>
      <c r="T10" s="2358">
        <v>1</v>
      </c>
      <c r="U10" s="2359" t="s">
        <v>87</v>
      </c>
      <c r="V10" s="2384">
        <v>4308200</v>
      </c>
      <c r="W10" s="2360" t="s">
        <v>88</v>
      </c>
      <c r="X10" s="2385">
        <f t="shared" si="1"/>
        <v>8616400</v>
      </c>
      <c r="Y10" s="2368" t="s">
        <v>853</v>
      </c>
    </row>
    <row r="11" spans="1:29" ht="18" customHeight="1">
      <c r="A11" s="2361"/>
      <c r="B11" s="2367"/>
      <c r="C11" s="2367"/>
      <c r="D11" s="2367"/>
      <c r="E11" s="1173"/>
      <c r="F11" s="190"/>
      <c r="G11" s="2363"/>
      <c r="H11" s="2363"/>
      <c r="I11" s="2363"/>
      <c r="J11" s="2363"/>
      <c r="K11" s="2363"/>
      <c r="L11" s="2363"/>
      <c r="M11" s="2363"/>
      <c r="N11" s="2363"/>
      <c r="O11" s="2362" t="s">
        <v>1430</v>
      </c>
      <c r="P11" s="2344"/>
      <c r="Q11" s="2344"/>
      <c r="R11" s="2376">
        <v>10</v>
      </c>
      <c r="S11" s="2383" t="s">
        <v>87</v>
      </c>
      <c r="T11" s="2358">
        <v>1</v>
      </c>
      <c r="U11" s="2359" t="s">
        <v>87</v>
      </c>
      <c r="V11" s="2384">
        <v>4267300</v>
      </c>
      <c r="W11" s="2360" t="s">
        <v>88</v>
      </c>
      <c r="X11" s="2385">
        <f t="shared" si="1"/>
        <v>42673000</v>
      </c>
    </row>
    <row r="12" spans="1:29" ht="18" customHeight="1">
      <c r="A12" s="2361"/>
      <c r="B12" s="2367"/>
      <c r="C12" s="2367"/>
      <c r="D12" s="2367"/>
      <c r="E12" s="1173"/>
      <c r="F12" s="190"/>
      <c r="G12" s="2363"/>
      <c r="H12" s="2363"/>
      <c r="I12" s="2363"/>
      <c r="J12" s="2363"/>
      <c r="K12" s="2363"/>
      <c r="L12" s="2363"/>
      <c r="M12" s="2363"/>
      <c r="N12" s="2363"/>
      <c r="O12" s="2362" t="s">
        <v>1431</v>
      </c>
      <c r="P12" s="2344"/>
      <c r="Q12" s="2344"/>
      <c r="R12" s="2376">
        <v>9</v>
      </c>
      <c r="S12" s="2383" t="s">
        <v>87</v>
      </c>
      <c r="T12" s="2358">
        <v>1</v>
      </c>
      <c r="U12" s="2359" t="s">
        <v>87</v>
      </c>
      <c r="V12" s="2384">
        <v>3702500</v>
      </c>
      <c r="W12" s="2360" t="s">
        <v>88</v>
      </c>
      <c r="X12" s="2385">
        <f t="shared" si="1"/>
        <v>33322500</v>
      </c>
      <c r="Y12" s="2368" t="s">
        <v>897</v>
      </c>
    </row>
    <row r="13" spans="1:29" ht="18" customHeight="1">
      <c r="A13" s="2361"/>
      <c r="B13" s="2367"/>
      <c r="C13" s="2367"/>
      <c r="D13" s="2367"/>
      <c r="E13" s="1173"/>
      <c r="F13" s="190"/>
      <c r="G13" s="2363"/>
      <c r="H13" s="2363"/>
      <c r="I13" s="2363"/>
      <c r="J13" s="2363"/>
      <c r="K13" s="2363"/>
      <c r="L13" s="2363"/>
      <c r="M13" s="2363"/>
      <c r="N13" s="2363"/>
      <c r="O13" s="2362" t="s">
        <v>1432</v>
      </c>
      <c r="P13" s="2344"/>
      <c r="Q13" s="2344"/>
      <c r="R13" s="2376">
        <v>3</v>
      </c>
      <c r="S13" s="2383" t="s">
        <v>87</v>
      </c>
      <c r="T13" s="2358">
        <v>1</v>
      </c>
      <c r="U13" s="2359" t="s">
        <v>87</v>
      </c>
      <c r="V13" s="2384">
        <v>3650500</v>
      </c>
      <c r="W13" s="2360" t="s">
        <v>88</v>
      </c>
      <c r="X13" s="2385">
        <f t="shared" si="1"/>
        <v>10951500</v>
      </c>
    </row>
    <row r="14" spans="1:29" ht="18" customHeight="1">
      <c r="A14" s="2361"/>
      <c r="B14" s="2367"/>
      <c r="C14" s="2367"/>
      <c r="D14" s="2367"/>
      <c r="E14" s="1173"/>
      <c r="F14" s="190"/>
      <c r="G14" s="2363"/>
      <c r="H14" s="2363"/>
      <c r="I14" s="2363"/>
      <c r="J14" s="2363"/>
      <c r="K14" s="2363"/>
      <c r="L14" s="2363"/>
      <c r="M14" s="2363"/>
      <c r="N14" s="2363"/>
      <c r="O14" s="2362" t="s">
        <v>1433</v>
      </c>
      <c r="P14" s="2344"/>
      <c r="Q14" s="2344"/>
      <c r="R14" s="2376">
        <v>7</v>
      </c>
      <c r="S14" s="2383" t="s">
        <v>87</v>
      </c>
      <c r="T14" s="2358">
        <v>1</v>
      </c>
      <c r="U14" s="2359" t="s">
        <v>87</v>
      </c>
      <c r="V14" s="2384">
        <v>3473900</v>
      </c>
      <c r="W14" s="2360" t="s">
        <v>88</v>
      </c>
      <c r="X14" s="2385">
        <f t="shared" si="1"/>
        <v>24317300</v>
      </c>
      <c r="Y14" s="2368" t="s">
        <v>725</v>
      </c>
    </row>
    <row r="15" spans="1:29" ht="18" customHeight="1">
      <c r="A15" s="2361"/>
      <c r="B15" s="2367"/>
      <c r="C15" s="2367"/>
      <c r="D15" s="2367"/>
      <c r="E15" s="1173"/>
      <c r="F15" s="190"/>
      <c r="G15" s="2363"/>
      <c r="H15" s="2363"/>
      <c r="I15" s="2363"/>
      <c r="J15" s="2363"/>
      <c r="K15" s="2363"/>
      <c r="L15" s="2363"/>
      <c r="M15" s="2363"/>
      <c r="N15" s="2363"/>
      <c r="O15" s="2362" t="s">
        <v>1434</v>
      </c>
      <c r="P15" s="2344"/>
      <c r="Q15" s="2344"/>
      <c r="R15" s="2376">
        <v>5</v>
      </c>
      <c r="S15" s="2383" t="s">
        <v>87</v>
      </c>
      <c r="T15" s="2358">
        <v>1</v>
      </c>
      <c r="U15" s="2359" t="s">
        <v>87</v>
      </c>
      <c r="V15" s="2384">
        <v>3408100</v>
      </c>
      <c r="W15" s="2360" t="s">
        <v>88</v>
      </c>
      <c r="X15" s="2385">
        <f t="shared" si="1"/>
        <v>17040500</v>
      </c>
    </row>
    <row r="16" spans="1:29" ht="18" customHeight="1">
      <c r="A16" s="2361"/>
      <c r="B16" s="2367"/>
      <c r="C16" s="2367"/>
      <c r="D16" s="2367"/>
      <c r="E16" s="1173"/>
      <c r="F16" s="190"/>
      <c r="G16" s="2363"/>
      <c r="H16" s="2363"/>
      <c r="I16" s="2363"/>
      <c r="J16" s="2363"/>
      <c r="K16" s="2363"/>
      <c r="L16" s="2363"/>
      <c r="M16" s="2363"/>
      <c r="N16" s="2363"/>
      <c r="O16" s="2362" t="s">
        <v>1435</v>
      </c>
      <c r="P16" s="2344"/>
      <c r="Q16" s="2344"/>
      <c r="R16" s="2376">
        <v>8</v>
      </c>
      <c r="S16" s="2383" t="s">
        <v>87</v>
      </c>
      <c r="T16" s="2358">
        <v>1</v>
      </c>
      <c r="U16" s="2359" t="s">
        <v>87</v>
      </c>
      <c r="V16" s="2384">
        <v>3339200</v>
      </c>
      <c r="W16" s="2360" t="s">
        <v>88</v>
      </c>
      <c r="X16" s="2385">
        <f t="shared" si="1"/>
        <v>26713600</v>
      </c>
      <c r="Y16" s="2368" t="s">
        <v>901</v>
      </c>
    </row>
    <row r="17" spans="1:25" ht="18" customHeight="1">
      <c r="A17" s="2361"/>
      <c r="B17" s="2367"/>
      <c r="C17" s="2367"/>
      <c r="D17" s="2367"/>
      <c r="E17" s="1173"/>
      <c r="F17" s="190"/>
      <c r="G17" s="2363"/>
      <c r="H17" s="2363"/>
      <c r="I17" s="2363"/>
      <c r="J17" s="2363"/>
      <c r="K17" s="2363"/>
      <c r="L17" s="2363"/>
      <c r="M17" s="2363"/>
      <c r="N17" s="2363"/>
      <c r="O17" s="2362" t="s">
        <v>1435</v>
      </c>
      <c r="P17" s="2344"/>
      <c r="Q17" s="2344"/>
      <c r="R17" s="2376">
        <v>11</v>
      </c>
      <c r="S17" s="2383" t="s">
        <v>87</v>
      </c>
      <c r="T17" s="2358">
        <v>1</v>
      </c>
      <c r="U17" s="2359" t="s">
        <v>87</v>
      </c>
      <c r="V17" s="2384">
        <v>3339200</v>
      </c>
      <c r="W17" s="2360" t="s">
        <v>88</v>
      </c>
      <c r="X17" s="2385">
        <f t="shared" si="1"/>
        <v>36731200</v>
      </c>
      <c r="Y17" s="2368" t="s">
        <v>723</v>
      </c>
    </row>
    <row r="18" spans="1:25" ht="18" customHeight="1">
      <c r="A18" s="2361"/>
      <c r="B18" s="2367"/>
      <c r="C18" s="2367"/>
      <c r="D18" s="2367"/>
      <c r="E18" s="1173"/>
      <c r="F18" s="190"/>
      <c r="G18" s="2363"/>
      <c r="H18" s="2363"/>
      <c r="I18" s="2363"/>
      <c r="J18" s="2363"/>
      <c r="K18" s="2363"/>
      <c r="L18" s="2363"/>
      <c r="M18" s="2363"/>
      <c r="N18" s="2363"/>
      <c r="O18" s="2362" t="s">
        <v>1436</v>
      </c>
      <c r="P18" s="2344"/>
      <c r="Q18" s="2344"/>
      <c r="R18" s="2376">
        <v>1</v>
      </c>
      <c r="S18" s="2383" t="s">
        <v>87</v>
      </c>
      <c r="T18" s="2358">
        <v>1</v>
      </c>
      <c r="U18" s="2359" t="s">
        <v>87</v>
      </c>
      <c r="V18" s="2384">
        <v>3266100</v>
      </c>
      <c r="W18" s="2360"/>
      <c r="X18" s="2385">
        <f t="shared" si="1"/>
        <v>3266100</v>
      </c>
    </row>
    <row r="19" spans="1:25" ht="18" customHeight="1">
      <c r="A19" s="2361"/>
      <c r="B19" s="2367"/>
      <c r="C19" s="2367"/>
      <c r="D19" s="2367"/>
      <c r="E19" s="2367"/>
      <c r="F19" s="1943"/>
      <c r="G19" s="2363"/>
      <c r="H19" s="2363"/>
      <c r="I19" s="2363"/>
      <c r="J19" s="2363"/>
      <c r="K19" s="2363"/>
      <c r="L19" s="2363"/>
      <c r="M19" s="2363"/>
      <c r="N19" s="2363"/>
      <c r="O19" s="2362" t="s">
        <v>1437</v>
      </c>
      <c r="P19" s="2344"/>
      <c r="Q19" s="2344"/>
      <c r="R19" s="2376">
        <v>4</v>
      </c>
      <c r="S19" s="2383" t="s">
        <v>87</v>
      </c>
      <c r="T19" s="2358">
        <v>1</v>
      </c>
      <c r="U19" s="2359" t="s">
        <v>87</v>
      </c>
      <c r="V19" s="2384">
        <v>2751100</v>
      </c>
      <c r="W19" s="2360" t="s">
        <v>88</v>
      </c>
      <c r="X19" s="2385">
        <f t="shared" si="1"/>
        <v>11004400</v>
      </c>
      <c r="Y19" s="2368" t="s">
        <v>854</v>
      </c>
    </row>
    <row r="20" spans="1:25" ht="18" customHeight="1">
      <c r="A20" s="2361"/>
      <c r="B20" s="2367"/>
      <c r="C20" s="2367"/>
      <c r="D20" s="2367"/>
      <c r="E20" s="1173"/>
      <c r="F20" s="1943"/>
      <c r="G20" s="2363"/>
      <c r="H20" s="2363"/>
      <c r="I20" s="2363"/>
      <c r="J20" s="2363"/>
      <c r="K20" s="2363"/>
      <c r="L20" s="2363"/>
      <c r="M20" s="2363"/>
      <c r="N20" s="2363"/>
      <c r="O20" s="2362" t="s">
        <v>1438</v>
      </c>
      <c r="P20" s="2344"/>
      <c r="Q20" s="2344"/>
      <c r="R20" s="2376">
        <v>1</v>
      </c>
      <c r="S20" s="2383" t="s">
        <v>87</v>
      </c>
      <c r="T20" s="2358">
        <v>1</v>
      </c>
      <c r="U20" s="2359" t="s">
        <v>87</v>
      </c>
      <c r="V20" s="2384">
        <v>2660300</v>
      </c>
      <c r="W20" s="2360" t="s">
        <v>88</v>
      </c>
      <c r="X20" s="2385">
        <f t="shared" si="1"/>
        <v>2660300</v>
      </c>
    </row>
    <row r="21" spans="1:25" ht="18" customHeight="1">
      <c r="A21" s="2361"/>
      <c r="B21" s="2367"/>
      <c r="C21" s="2367"/>
      <c r="D21" s="2367"/>
      <c r="E21" s="1173"/>
      <c r="F21" s="1943"/>
      <c r="G21" s="2363"/>
      <c r="H21" s="2363"/>
      <c r="I21" s="2363"/>
      <c r="J21" s="2363"/>
      <c r="K21" s="2363"/>
      <c r="L21" s="2363"/>
      <c r="M21" s="2363"/>
      <c r="N21" s="2363"/>
      <c r="O21" s="2362" t="s">
        <v>1439</v>
      </c>
      <c r="P21" s="2344"/>
      <c r="Q21" s="2344"/>
      <c r="R21" s="2376">
        <v>5</v>
      </c>
      <c r="S21" s="2383" t="s">
        <v>87</v>
      </c>
      <c r="T21" s="2358">
        <v>1</v>
      </c>
      <c r="U21" s="2359" t="s">
        <v>87</v>
      </c>
      <c r="V21" s="2384">
        <v>2472800</v>
      </c>
      <c r="W21" s="2360" t="s">
        <v>88</v>
      </c>
      <c r="X21" s="2385">
        <f t="shared" si="1"/>
        <v>12364000</v>
      </c>
      <c r="Y21" s="2368" t="s">
        <v>896</v>
      </c>
    </row>
    <row r="22" spans="1:25" ht="18" customHeight="1">
      <c r="A22" s="2361"/>
      <c r="B22" s="2367"/>
      <c r="C22" s="2367"/>
      <c r="D22" s="2367"/>
      <c r="E22" s="1173"/>
      <c r="F22" s="1943"/>
      <c r="G22" s="2363"/>
      <c r="H22" s="2363"/>
      <c r="I22" s="2363"/>
      <c r="J22" s="2363"/>
      <c r="K22" s="2363"/>
      <c r="L22" s="2363"/>
      <c r="M22" s="2363"/>
      <c r="N22" s="2363"/>
      <c r="O22" s="2362" t="s">
        <v>1440</v>
      </c>
      <c r="P22" s="2344"/>
      <c r="Q22" s="2344"/>
      <c r="R22" s="2376">
        <v>5</v>
      </c>
      <c r="S22" s="2383" t="s">
        <v>87</v>
      </c>
      <c r="T22" s="2358">
        <v>1</v>
      </c>
      <c r="U22" s="2359" t="s">
        <v>87</v>
      </c>
      <c r="V22" s="2384">
        <v>2653900</v>
      </c>
      <c r="W22" s="2360"/>
      <c r="X22" s="2385">
        <f t="shared" si="1"/>
        <v>13269500</v>
      </c>
    </row>
    <row r="23" spans="1:25" ht="18" customHeight="1">
      <c r="A23" s="2361"/>
      <c r="B23" s="2367"/>
      <c r="C23" s="2367"/>
      <c r="D23" s="2367"/>
      <c r="E23" s="1173"/>
      <c r="F23" s="1943"/>
      <c r="G23" s="2363"/>
      <c r="H23" s="2363"/>
      <c r="I23" s="2363"/>
      <c r="J23" s="2363"/>
      <c r="K23" s="2363"/>
      <c r="L23" s="2363"/>
      <c r="M23" s="2363"/>
      <c r="N23" s="2363"/>
      <c r="O23" s="2362" t="s">
        <v>1441</v>
      </c>
      <c r="P23" s="2369"/>
      <c r="Q23" s="2344"/>
      <c r="R23" s="2376">
        <v>12</v>
      </c>
      <c r="S23" s="2383" t="s">
        <v>87</v>
      </c>
      <c r="T23" s="2358">
        <v>1</v>
      </c>
      <c r="U23" s="2359" t="s">
        <v>87</v>
      </c>
      <c r="V23" s="2384">
        <v>2524400</v>
      </c>
      <c r="W23" s="2360" t="s">
        <v>88</v>
      </c>
      <c r="X23" s="2385">
        <f t="shared" si="1"/>
        <v>30292800</v>
      </c>
      <c r="Y23" s="2368" t="s">
        <v>855</v>
      </c>
    </row>
    <row r="24" spans="1:25" ht="18" customHeight="1">
      <c r="A24" s="2361"/>
      <c r="B24" s="2367"/>
      <c r="C24" s="2367"/>
      <c r="D24" s="2367"/>
      <c r="E24" s="1173"/>
      <c r="F24" s="1943"/>
      <c r="G24" s="2363"/>
      <c r="H24" s="2363"/>
      <c r="I24" s="2363"/>
      <c r="J24" s="2363"/>
      <c r="K24" s="2363"/>
      <c r="L24" s="2363"/>
      <c r="M24" s="2363"/>
      <c r="N24" s="2363"/>
      <c r="O24" s="2362" t="s">
        <v>1438</v>
      </c>
      <c r="P24" s="2369"/>
      <c r="Q24" s="2344"/>
      <c r="R24" s="2376">
        <v>12</v>
      </c>
      <c r="S24" s="2383" t="s">
        <v>87</v>
      </c>
      <c r="T24" s="2358">
        <v>1</v>
      </c>
      <c r="U24" s="2359" t="s">
        <v>87</v>
      </c>
      <c r="V24" s="2384">
        <v>2444000</v>
      </c>
      <c r="W24" s="2360" t="s">
        <v>88</v>
      </c>
      <c r="X24" s="2385">
        <f t="shared" si="1"/>
        <v>29328000</v>
      </c>
      <c r="Y24" s="2368" t="s">
        <v>856</v>
      </c>
    </row>
    <row r="25" spans="1:25" ht="18" customHeight="1">
      <c r="A25" s="2361"/>
      <c r="B25" s="2367"/>
      <c r="C25" s="2367"/>
      <c r="D25" s="2367"/>
      <c r="E25" s="1173"/>
      <c r="F25" s="1943"/>
      <c r="G25" s="2363"/>
      <c r="H25" s="2363"/>
      <c r="I25" s="2363"/>
      <c r="J25" s="2363"/>
      <c r="K25" s="2363"/>
      <c r="L25" s="2363"/>
      <c r="M25" s="2363"/>
      <c r="N25" s="2363"/>
      <c r="O25" s="2362"/>
      <c r="P25" s="2369"/>
      <c r="Q25" s="2344"/>
      <c r="R25" s="2376">
        <v>8</v>
      </c>
      <c r="S25" s="2383" t="s">
        <v>87</v>
      </c>
      <c r="T25" s="2358">
        <v>1</v>
      </c>
      <c r="U25" s="2359" t="s">
        <v>87</v>
      </c>
      <c r="V25" s="2384">
        <v>2444000</v>
      </c>
      <c r="W25" s="2360" t="s">
        <v>88</v>
      </c>
      <c r="X25" s="2385">
        <f t="shared" si="1"/>
        <v>19552000</v>
      </c>
      <c r="Y25" s="2368" t="s">
        <v>857</v>
      </c>
    </row>
    <row r="26" spans="1:25" ht="18" customHeight="1">
      <c r="A26" s="2361"/>
      <c r="B26" s="2367"/>
      <c r="C26" s="2367"/>
      <c r="D26" s="2367"/>
      <c r="E26" s="1173"/>
      <c r="F26" s="1943"/>
      <c r="G26" s="2363"/>
      <c r="H26" s="2363"/>
      <c r="I26" s="2363"/>
      <c r="J26" s="2363"/>
      <c r="K26" s="2363"/>
      <c r="L26" s="2363"/>
      <c r="M26" s="2363"/>
      <c r="N26" s="2363"/>
      <c r="O26" s="2362" t="s">
        <v>1442</v>
      </c>
      <c r="P26" s="2369"/>
      <c r="Q26" s="2344"/>
      <c r="R26" s="2376">
        <v>6</v>
      </c>
      <c r="S26" s="2383" t="s">
        <v>87</v>
      </c>
      <c r="T26" s="2358">
        <v>1</v>
      </c>
      <c r="U26" s="2359" t="s">
        <v>87</v>
      </c>
      <c r="V26" s="2384">
        <v>2357200</v>
      </c>
      <c r="W26" s="2360" t="s">
        <v>88</v>
      </c>
      <c r="X26" s="2385">
        <f t="shared" si="1"/>
        <v>14143200</v>
      </c>
      <c r="Y26" s="2368" t="s">
        <v>858</v>
      </c>
    </row>
    <row r="27" spans="1:25" ht="18" customHeight="1">
      <c r="A27" s="2361"/>
      <c r="B27" s="2367"/>
      <c r="C27" s="2367"/>
      <c r="D27" s="2367"/>
      <c r="E27" s="1173"/>
      <c r="F27" s="1943"/>
      <c r="G27" s="2363"/>
      <c r="H27" s="2363"/>
      <c r="I27" s="2363"/>
      <c r="J27" s="2363"/>
      <c r="K27" s="2363"/>
      <c r="L27" s="2363"/>
      <c r="M27" s="2363"/>
      <c r="N27" s="2363"/>
      <c r="O27" s="2362"/>
      <c r="P27" s="2369"/>
      <c r="Q27" s="2344"/>
      <c r="R27" s="2376">
        <v>8</v>
      </c>
      <c r="S27" s="2383" t="s">
        <v>87</v>
      </c>
      <c r="T27" s="2358">
        <v>2</v>
      </c>
      <c r="U27" s="2359" t="s">
        <v>87</v>
      </c>
      <c r="V27" s="2384">
        <v>2357200</v>
      </c>
      <c r="W27" s="2360" t="s">
        <v>88</v>
      </c>
      <c r="X27" s="2385">
        <f t="shared" si="1"/>
        <v>37715200</v>
      </c>
      <c r="Y27" s="2368" t="s">
        <v>902</v>
      </c>
    </row>
    <row r="28" spans="1:25" ht="18" customHeight="1">
      <c r="A28" s="2361"/>
      <c r="B28" s="2367"/>
      <c r="C28" s="2367"/>
      <c r="D28" s="2367"/>
      <c r="E28" s="1173"/>
      <c r="F28" s="1943"/>
      <c r="G28" s="2363"/>
      <c r="H28" s="2363"/>
      <c r="I28" s="2363"/>
      <c r="J28" s="2363"/>
      <c r="K28" s="2363"/>
      <c r="L28" s="2363"/>
      <c r="M28" s="2363"/>
      <c r="N28" s="2363"/>
      <c r="O28" s="2362" t="s">
        <v>1439</v>
      </c>
      <c r="P28" s="2369"/>
      <c r="Q28" s="2344"/>
      <c r="R28" s="2376">
        <v>4</v>
      </c>
      <c r="S28" s="2383" t="s">
        <v>87</v>
      </c>
      <c r="T28" s="2358">
        <v>2</v>
      </c>
      <c r="U28" s="2359" t="s">
        <v>87</v>
      </c>
      <c r="V28" s="2384">
        <v>2266300</v>
      </c>
      <c r="W28" s="2360" t="s">
        <v>88</v>
      </c>
      <c r="X28" s="2385">
        <f t="shared" si="1"/>
        <v>18130400</v>
      </c>
    </row>
    <row r="29" spans="1:25" ht="18" customHeight="1">
      <c r="A29" s="2361"/>
      <c r="B29" s="2367"/>
      <c r="C29" s="2367"/>
      <c r="D29" s="2367"/>
      <c r="E29" s="1173"/>
      <c r="F29" s="1943"/>
      <c r="G29" s="2363"/>
      <c r="H29" s="2363"/>
      <c r="I29" s="2363"/>
      <c r="J29" s="2363"/>
      <c r="K29" s="2363"/>
      <c r="L29" s="2363"/>
      <c r="M29" s="2363"/>
      <c r="N29" s="2363"/>
      <c r="O29" s="2362"/>
      <c r="P29" s="2369"/>
      <c r="Q29" s="2344"/>
      <c r="R29" s="2376">
        <v>9</v>
      </c>
      <c r="S29" s="2383" t="s">
        <v>87</v>
      </c>
      <c r="T29" s="2358">
        <v>1</v>
      </c>
      <c r="U29" s="2359" t="s">
        <v>87</v>
      </c>
      <c r="V29" s="2384">
        <v>2266300</v>
      </c>
      <c r="W29" s="2360" t="s">
        <v>88</v>
      </c>
      <c r="X29" s="2385">
        <f t="shared" si="1"/>
        <v>20396700</v>
      </c>
      <c r="Y29" s="2368" t="s">
        <v>859</v>
      </c>
    </row>
    <row r="30" spans="1:25" ht="18" customHeight="1">
      <c r="A30" s="2361"/>
      <c r="B30" s="2367"/>
      <c r="C30" s="2367"/>
      <c r="D30" s="2367"/>
      <c r="E30" s="1173"/>
      <c r="F30" s="1943"/>
      <c r="G30" s="2363"/>
      <c r="H30" s="2363"/>
      <c r="I30" s="2363"/>
      <c r="J30" s="2363"/>
      <c r="K30" s="2363"/>
      <c r="L30" s="2363"/>
      <c r="M30" s="2363"/>
      <c r="N30" s="2363"/>
      <c r="O30" s="2362"/>
      <c r="P30" s="2369"/>
      <c r="Q30" s="2344"/>
      <c r="R30" s="2376">
        <v>8</v>
      </c>
      <c r="S30" s="2383" t="s">
        <v>87</v>
      </c>
      <c r="T30" s="2358">
        <v>1</v>
      </c>
      <c r="U30" s="2359" t="s">
        <v>87</v>
      </c>
      <c r="V30" s="2384">
        <v>2266300</v>
      </c>
      <c r="W30" s="2360" t="s">
        <v>88</v>
      </c>
      <c r="X30" s="2385">
        <f t="shared" si="1"/>
        <v>18130400</v>
      </c>
      <c r="Y30" s="2368" t="s">
        <v>860</v>
      </c>
    </row>
    <row r="31" spans="1:25" ht="18" customHeight="1">
      <c r="A31" s="2361"/>
      <c r="B31" s="2367"/>
      <c r="C31" s="2367"/>
      <c r="D31" s="2367"/>
      <c r="E31" s="1173"/>
      <c r="F31" s="1943"/>
      <c r="G31" s="2363"/>
      <c r="H31" s="2363"/>
      <c r="I31" s="2363"/>
      <c r="J31" s="2363"/>
      <c r="K31" s="2363"/>
      <c r="L31" s="2363"/>
      <c r="M31" s="2363"/>
      <c r="N31" s="2363"/>
      <c r="O31" s="2362"/>
      <c r="P31" s="2369"/>
      <c r="Q31" s="2344"/>
      <c r="R31" s="2376">
        <v>10</v>
      </c>
      <c r="S31" s="2383" t="s">
        <v>87</v>
      </c>
      <c r="T31" s="2358">
        <v>1</v>
      </c>
      <c r="U31" s="2359" t="s">
        <v>87</v>
      </c>
      <c r="V31" s="2384">
        <v>2266300</v>
      </c>
      <c r="W31" s="2360" t="s">
        <v>88</v>
      </c>
      <c r="X31" s="2385">
        <f t="shared" si="1"/>
        <v>22663000</v>
      </c>
      <c r="Y31" s="2368" t="s">
        <v>1033</v>
      </c>
    </row>
    <row r="32" spans="1:25" ht="18" customHeight="1">
      <c r="A32" s="2361"/>
      <c r="B32" s="2367"/>
      <c r="C32" s="2367"/>
      <c r="D32" s="2367"/>
      <c r="E32" s="1173"/>
      <c r="F32" s="1943"/>
      <c r="G32" s="2363"/>
      <c r="H32" s="2363"/>
      <c r="I32" s="2363"/>
      <c r="J32" s="2363"/>
      <c r="K32" s="2363"/>
      <c r="L32" s="2363"/>
      <c r="M32" s="2363"/>
      <c r="N32" s="2363"/>
      <c r="O32" s="2362" t="s">
        <v>1443</v>
      </c>
      <c r="P32" s="2369"/>
      <c r="Q32" s="2344"/>
      <c r="R32" s="2376">
        <v>2</v>
      </c>
      <c r="S32" s="2383" t="s">
        <v>87</v>
      </c>
      <c r="T32" s="2358">
        <v>1</v>
      </c>
      <c r="U32" s="2359" t="s">
        <v>87</v>
      </c>
      <c r="V32" s="2384">
        <v>2175500</v>
      </c>
      <c r="W32" s="2360" t="s">
        <v>88</v>
      </c>
      <c r="X32" s="2385">
        <f t="shared" si="1"/>
        <v>4351000</v>
      </c>
      <c r="Y32" s="2368" t="s">
        <v>860</v>
      </c>
    </row>
    <row r="33" spans="1:25" ht="18" customHeight="1">
      <c r="A33" s="2361"/>
      <c r="B33" s="2367"/>
      <c r="C33" s="2367"/>
      <c r="D33" s="2367"/>
      <c r="E33" s="1173"/>
      <c r="F33" s="1943"/>
      <c r="G33" s="2363"/>
      <c r="H33" s="2363"/>
      <c r="I33" s="2363"/>
      <c r="J33" s="2363"/>
      <c r="K33" s="2363"/>
      <c r="L33" s="2363"/>
      <c r="M33" s="2363"/>
      <c r="N33" s="2363"/>
      <c r="O33" s="2362"/>
      <c r="P33" s="2369"/>
      <c r="Q33" s="2344"/>
      <c r="R33" s="2376">
        <v>2</v>
      </c>
      <c r="S33" s="2383" t="s">
        <v>87</v>
      </c>
      <c r="T33" s="2358">
        <v>1</v>
      </c>
      <c r="U33" s="2359" t="s">
        <v>87</v>
      </c>
      <c r="V33" s="2384">
        <v>2175500</v>
      </c>
      <c r="W33" s="2360" t="s">
        <v>88</v>
      </c>
      <c r="X33" s="2385">
        <f t="shared" si="1"/>
        <v>4351000</v>
      </c>
      <c r="Y33" s="2368" t="s">
        <v>1033</v>
      </c>
    </row>
    <row r="34" spans="1:25" ht="18" customHeight="1">
      <c r="A34" s="2361"/>
      <c r="B34" s="2367"/>
      <c r="C34" s="2367"/>
      <c r="D34" s="2367"/>
      <c r="E34" s="1173"/>
      <c r="F34" s="1943"/>
      <c r="G34" s="2363"/>
      <c r="H34" s="2363"/>
      <c r="I34" s="2363"/>
      <c r="J34" s="2363"/>
      <c r="K34" s="2363"/>
      <c r="L34" s="2363"/>
      <c r="M34" s="2363"/>
      <c r="N34" s="2363"/>
      <c r="O34" s="2362"/>
      <c r="P34" s="2369"/>
      <c r="Q34" s="2344"/>
      <c r="R34" s="2376">
        <v>5</v>
      </c>
      <c r="S34" s="2383" t="s">
        <v>87</v>
      </c>
      <c r="T34" s="2358">
        <v>1</v>
      </c>
      <c r="U34" s="2359" t="s">
        <v>87</v>
      </c>
      <c r="V34" s="2384">
        <v>2175500</v>
      </c>
      <c r="W34" s="2360" t="s">
        <v>88</v>
      </c>
      <c r="X34" s="2385">
        <f t="shared" si="1"/>
        <v>10877500</v>
      </c>
      <c r="Y34" s="2368" t="s">
        <v>861</v>
      </c>
    </row>
    <row r="35" spans="1:25" ht="18" customHeight="1">
      <c r="A35" s="2361"/>
      <c r="B35" s="2367"/>
      <c r="C35" s="2367"/>
      <c r="D35" s="2367"/>
      <c r="E35" s="1173"/>
      <c r="F35" s="1943"/>
      <c r="G35" s="2363"/>
      <c r="H35" s="2363"/>
      <c r="I35" s="2363"/>
      <c r="J35" s="2363"/>
      <c r="K35" s="2363"/>
      <c r="L35" s="2363"/>
      <c r="M35" s="2363"/>
      <c r="N35" s="2363"/>
      <c r="O35" s="2362"/>
      <c r="P35" s="2369"/>
      <c r="Q35" s="2344"/>
      <c r="R35" s="2376">
        <v>8</v>
      </c>
      <c r="S35" s="2383" t="s">
        <v>87</v>
      </c>
      <c r="T35" s="2358">
        <v>1</v>
      </c>
      <c r="U35" s="2359" t="s">
        <v>87</v>
      </c>
      <c r="V35" s="2384">
        <v>2175500</v>
      </c>
      <c r="W35" s="2360" t="s">
        <v>88</v>
      </c>
      <c r="X35" s="2385">
        <f t="shared" si="1"/>
        <v>17404000</v>
      </c>
      <c r="Y35" s="2368" t="s">
        <v>862</v>
      </c>
    </row>
    <row r="36" spans="1:25" ht="18" customHeight="1">
      <c r="A36" s="2361"/>
      <c r="B36" s="2367"/>
      <c r="C36" s="2367"/>
      <c r="D36" s="2367"/>
      <c r="E36" s="1173"/>
      <c r="F36" s="1943"/>
      <c r="G36" s="2363"/>
      <c r="H36" s="2363"/>
      <c r="I36" s="2363"/>
      <c r="J36" s="2363"/>
      <c r="K36" s="2363"/>
      <c r="L36" s="2363"/>
      <c r="M36" s="2363"/>
      <c r="N36" s="2363"/>
      <c r="O36" s="2362"/>
      <c r="P36" s="2369"/>
      <c r="Q36" s="2344"/>
      <c r="R36" s="2376">
        <v>3</v>
      </c>
      <c r="S36" s="2383" t="s">
        <v>87</v>
      </c>
      <c r="T36" s="2358">
        <v>1</v>
      </c>
      <c r="U36" s="2359" t="s">
        <v>87</v>
      </c>
      <c r="V36" s="2384">
        <v>2175500</v>
      </c>
      <c r="W36" s="2360" t="s">
        <v>88</v>
      </c>
      <c r="X36" s="2385">
        <f t="shared" si="1"/>
        <v>6526500</v>
      </c>
      <c r="Y36" s="2368" t="s">
        <v>859</v>
      </c>
    </row>
    <row r="37" spans="1:25" ht="18" customHeight="1">
      <c r="A37" s="2361"/>
      <c r="B37" s="2367"/>
      <c r="C37" s="2367"/>
      <c r="D37" s="2367"/>
      <c r="E37" s="1173"/>
      <c r="F37" s="1943"/>
      <c r="G37" s="2363"/>
      <c r="H37" s="2363"/>
      <c r="I37" s="2363"/>
      <c r="J37" s="2363"/>
      <c r="K37" s="2363"/>
      <c r="L37" s="2363"/>
      <c r="M37" s="2363"/>
      <c r="N37" s="2363"/>
      <c r="O37" s="2362" t="s">
        <v>1426</v>
      </c>
      <c r="P37" s="2369"/>
      <c r="Q37" s="2344"/>
      <c r="R37" s="2376">
        <v>7</v>
      </c>
      <c r="S37" s="2383" t="s">
        <v>87</v>
      </c>
      <c r="T37" s="2358">
        <v>1</v>
      </c>
      <c r="U37" s="2359" t="s">
        <v>87</v>
      </c>
      <c r="V37" s="2384">
        <v>2088600</v>
      </c>
      <c r="W37" s="2360" t="s">
        <v>88</v>
      </c>
      <c r="X37" s="2385">
        <f t="shared" si="1"/>
        <v>14620200</v>
      </c>
      <c r="Y37" s="2368" t="s">
        <v>861</v>
      </c>
    </row>
    <row r="38" spans="1:25" ht="18" customHeight="1">
      <c r="A38" s="2361"/>
      <c r="B38" s="2367"/>
      <c r="C38" s="2367"/>
      <c r="D38" s="2367"/>
      <c r="E38" s="1173"/>
      <c r="F38" s="1943"/>
      <c r="G38" s="2363"/>
      <c r="H38" s="2363"/>
      <c r="I38" s="2363"/>
      <c r="J38" s="2363"/>
      <c r="K38" s="2363"/>
      <c r="L38" s="2363"/>
      <c r="M38" s="2363"/>
      <c r="N38" s="2363"/>
      <c r="O38" s="2362"/>
      <c r="P38" s="2369"/>
      <c r="Q38" s="2344"/>
      <c r="R38" s="2376">
        <v>4</v>
      </c>
      <c r="S38" s="2383" t="s">
        <v>87</v>
      </c>
      <c r="T38" s="2358">
        <v>1</v>
      </c>
      <c r="U38" s="2359" t="s">
        <v>87</v>
      </c>
      <c r="V38" s="2384">
        <v>2088600</v>
      </c>
      <c r="W38" s="2360" t="s">
        <v>88</v>
      </c>
      <c r="X38" s="2385">
        <f t="shared" si="1"/>
        <v>8354400</v>
      </c>
      <c r="Y38" s="2368" t="s">
        <v>862</v>
      </c>
    </row>
    <row r="39" spans="1:25" ht="18" customHeight="1">
      <c r="A39" s="2361"/>
      <c r="B39" s="2367"/>
      <c r="C39" s="2367"/>
      <c r="D39" s="2367"/>
      <c r="E39" s="1173"/>
      <c r="F39" s="1943"/>
      <c r="G39" s="2363"/>
      <c r="H39" s="2363"/>
      <c r="I39" s="2363"/>
      <c r="J39" s="2363"/>
      <c r="K39" s="2363"/>
      <c r="L39" s="2363"/>
      <c r="M39" s="2363"/>
      <c r="N39" s="2363"/>
      <c r="O39" s="2362"/>
      <c r="P39" s="2369"/>
      <c r="Q39" s="2344"/>
      <c r="R39" s="2376">
        <v>9</v>
      </c>
      <c r="S39" s="2383" t="s">
        <v>87</v>
      </c>
      <c r="T39" s="2358">
        <v>1</v>
      </c>
      <c r="U39" s="2359" t="s">
        <v>87</v>
      </c>
      <c r="V39" s="2384">
        <v>2088600</v>
      </c>
      <c r="W39" s="2360" t="s">
        <v>88</v>
      </c>
      <c r="X39" s="2385">
        <f t="shared" si="1"/>
        <v>18797400</v>
      </c>
      <c r="Y39" s="2368" t="s">
        <v>863</v>
      </c>
    </row>
    <row r="40" spans="1:25" ht="18" customHeight="1">
      <c r="A40" s="2361"/>
      <c r="B40" s="2367"/>
      <c r="C40" s="2367"/>
      <c r="D40" s="2367"/>
      <c r="E40" s="1173"/>
      <c r="F40" s="1943"/>
      <c r="G40" s="2363"/>
      <c r="H40" s="2363"/>
      <c r="I40" s="2363"/>
      <c r="J40" s="2363"/>
      <c r="K40" s="2363"/>
      <c r="L40" s="2363"/>
      <c r="M40" s="2363"/>
      <c r="N40" s="2363"/>
      <c r="O40" s="2362"/>
      <c r="P40" s="2369"/>
      <c r="Q40" s="2344"/>
      <c r="R40" s="2376">
        <v>6</v>
      </c>
      <c r="S40" s="2383" t="s">
        <v>87</v>
      </c>
      <c r="T40" s="2358">
        <v>1</v>
      </c>
      <c r="U40" s="2359" t="s">
        <v>87</v>
      </c>
      <c r="V40" s="2384">
        <v>2088600</v>
      </c>
      <c r="W40" s="2360" t="s">
        <v>88</v>
      </c>
      <c r="X40" s="2385">
        <f t="shared" si="1"/>
        <v>12531600</v>
      </c>
      <c r="Y40" s="2368" t="s">
        <v>1253</v>
      </c>
    </row>
    <row r="41" spans="1:25" ht="18" customHeight="1">
      <c r="A41" s="2361"/>
      <c r="B41" s="2367"/>
      <c r="C41" s="2367"/>
      <c r="D41" s="2367"/>
      <c r="E41" s="1173"/>
      <c r="F41" s="1943"/>
      <c r="G41" s="2363"/>
      <c r="H41" s="2363"/>
      <c r="I41" s="2363"/>
      <c r="J41" s="2363"/>
      <c r="K41" s="2363"/>
      <c r="L41" s="2363"/>
      <c r="M41" s="2363"/>
      <c r="N41" s="2363"/>
      <c r="O41" s="2362"/>
      <c r="P41" s="2369"/>
      <c r="Q41" s="2344"/>
      <c r="R41" s="2376">
        <v>9</v>
      </c>
      <c r="S41" s="2383" t="s">
        <v>87</v>
      </c>
      <c r="T41" s="2358">
        <v>1</v>
      </c>
      <c r="U41" s="2359" t="s">
        <v>87</v>
      </c>
      <c r="V41" s="2384">
        <v>2088600</v>
      </c>
      <c r="W41" s="2360" t="s">
        <v>88</v>
      </c>
      <c r="X41" s="2385">
        <f t="shared" si="1"/>
        <v>18797400</v>
      </c>
      <c r="Y41" s="2368" t="s">
        <v>863</v>
      </c>
    </row>
    <row r="42" spans="1:25" ht="18" customHeight="1">
      <c r="A42" s="2361"/>
      <c r="B42" s="2367"/>
      <c r="C42" s="2367"/>
      <c r="D42" s="2367"/>
      <c r="E42" s="1173"/>
      <c r="F42" s="1943"/>
      <c r="G42" s="2363"/>
      <c r="H42" s="2363"/>
      <c r="I42" s="2363"/>
      <c r="J42" s="2363"/>
      <c r="K42" s="2363"/>
      <c r="L42" s="2363"/>
      <c r="M42" s="2363"/>
      <c r="N42" s="2363"/>
      <c r="O42" s="2362" t="s">
        <v>1444</v>
      </c>
      <c r="P42" s="2344"/>
      <c r="Q42" s="2344"/>
      <c r="R42" s="2376">
        <v>3</v>
      </c>
      <c r="S42" s="2383" t="s">
        <v>87</v>
      </c>
      <c r="T42" s="2358">
        <v>1</v>
      </c>
      <c r="U42" s="2359" t="s">
        <v>87</v>
      </c>
      <c r="V42" s="2384">
        <v>2028200</v>
      </c>
      <c r="W42" s="2360" t="s">
        <v>88</v>
      </c>
      <c r="X42" s="2385">
        <f t="shared" si="1"/>
        <v>6084600</v>
      </c>
      <c r="Y42" s="2368" t="s">
        <v>864</v>
      </c>
    </row>
    <row r="43" spans="1:25" ht="18" customHeight="1">
      <c r="A43" s="2361"/>
      <c r="B43" s="2367"/>
      <c r="C43" s="2367"/>
      <c r="D43" s="2367"/>
      <c r="E43" s="1173"/>
      <c r="F43" s="1943"/>
      <c r="G43" s="2363"/>
      <c r="H43" s="2363"/>
      <c r="I43" s="2363"/>
      <c r="J43" s="2363"/>
      <c r="K43" s="2363"/>
      <c r="L43" s="2363"/>
      <c r="M43" s="2363"/>
      <c r="N43" s="2363"/>
      <c r="O43" s="2362"/>
      <c r="P43" s="2344"/>
      <c r="Q43" s="2344"/>
      <c r="R43" s="2376">
        <v>10</v>
      </c>
      <c r="S43" s="2383" t="s">
        <v>87</v>
      </c>
      <c r="T43" s="2358">
        <v>1</v>
      </c>
      <c r="U43" s="2359" t="s">
        <v>87</v>
      </c>
      <c r="V43" s="2384">
        <v>2028200</v>
      </c>
      <c r="W43" s="2360" t="s">
        <v>88</v>
      </c>
      <c r="X43" s="2385">
        <f t="shared" si="1"/>
        <v>20282000</v>
      </c>
      <c r="Y43" s="2368" t="s">
        <v>865</v>
      </c>
    </row>
    <row r="44" spans="1:25" ht="18" customHeight="1">
      <c r="A44" s="2361"/>
      <c r="B44" s="2367"/>
      <c r="C44" s="2367"/>
      <c r="D44" s="2367"/>
      <c r="E44" s="1173"/>
      <c r="F44" s="1943"/>
      <c r="G44" s="2363"/>
      <c r="H44" s="2363"/>
      <c r="I44" s="2363"/>
      <c r="J44" s="2363"/>
      <c r="K44" s="2363"/>
      <c r="L44" s="2363"/>
      <c r="M44" s="2363"/>
      <c r="N44" s="2363"/>
      <c r="O44" s="2362"/>
      <c r="P44" s="2344"/>
      <c r="Q44" s="2344"/>
      <c r="R44" s="2356">
        <v>4</v>
      </c>
      <c r="S44" s="2383" t="s">
        <v>87</v>
      </c>
      <c r="T44" s="2358">
        <v>1</v>
      </c>
      <c r="U44" s="2359" t="s">
        <v>87</v>
      </c>
      <c r="V44" s="2384">
        <v>2028200</v>
      </c>
      <c r="W44" s="2360" t="s">
        <v>88</v>
      </c>
      <c r="X44" s="2385">
        <f t="shared" si="1"/>
        <v>8112800</v>
      </c>
      <c r="Y44" s="2368" t="s">
        <v>866</v>
      </c>
    </row>
    <row r="45" spans="1:25" ht="18" customHeight="1">
      <c r="A45" s="2361"/>
      <c r="B45" s="2367"/>
      <c r="C45" s="2367"/>
      <c r="D45" s="2367"/>
      <c r="E45" s="1173"/>
      <c r="F45" s="1943"/>
      <c r="G45" s="2363"/>
      <c r="H45" s="2363"/>
      <c r="I45" s="2363"/>
      <c r="J45" s="2363"/>
      <c r="K45" s="2363"/>
      <c r="L45" s="2363"/>
      <c r="M45" s="2363"/>
      <c r="N45" s="2363"/>
      <c r="O45" s="2362"/>
      <c r="P45" s="2344"/>
      <c r="Q45" s="2344"/>
      <c r="R45" s="2356">
        <v>8</v>
      </c>
      <c r="S45" s="2383" t="s">
        <v>87</v>
      </c>
      <c r="T45" s="2358">
        <v>1</v>
      </c>
      <c r="U45" s="2359" t="s">
        <v>87</v>
      </c>
      <c r="V45" s="2384">
        <v>2028200</v>
      </c>
      <c r="W45" s="2360" t="s">
        <v>88</v>
      </c>
      <c r="X45" s="2385">
        <f t="shared" si="1"/>
        <v>16225600</v>
      </c>
      <c r="Y45" s="2368" t="s">
        <v>1253</v>
      </c>
    </row>
    <row r="46" spans="1:25" ht="18" customHeight="1">
      <c r="A46" s="2361"/>
      <c r="B46" s="2367"/>
      <c r="C46" s="2367"/>
      <c r="D46" s="2367"/>
      <c r="E46" s="1173"/>
      <c r="F46" s="1943"/>
      <c r="G46" s="2363"/>
      <c r="H46" s="2363"/>
      <c r="I46" s="2363"/>
      <c r="J46" s="2363"/>
      <c r="K46" s="2363"/>
      <c r="L46" s="2363"/>
      <c r="M46" s="2363"/>
      <c r="N46" s="2363"/>
      <c r="O46" s="2362"/>
      <c r="P46" s="2344"/>
      <c r="Q46" s="2344"/>
      <c r="R46" s="2356">
        <v>1</v>
      </c>
      <c r="S46" s="2383" t="s">
        <v>87</v>
      </c>
      <c r="T46" s="2358">
        <v>1</v>
      </c>
      <c r="U46" s="2359" t="s">
        <v>87</v>
      </c>
      <c r="V46" s="2384">
        <v>2028200</v>
      </c>
      <c r="W46" s="2360" t="s">
        <v>88</v>
      </c>
      <c r="X46" s="2385">
        <f t="shared" si="1"/>
        <v>2028200</v>
      </c>
      <c r="Y46" s="2368" t="s">
        <v>900</v>
      </c>
    </row>
    <row r="47" spans="1:25" ht="18" customHeight="1">
      <c r="A47" s="2361"/>
      <c r="B47" s="2367"/>
      <c r="C47" s="2367"/>
      <c r="D47" s="2367"/>
      <c r="E47" s="1173"/>
      <c r="F47" s="1943"/>
      <c r="G47" s="2363"/>
      <c r="H47" s="2363"/>
      <c r="I47" s="2363"/>
      <c r="J47" s="2363"/>
      <c r="K47" s="2363"/>
      <c r="L47" s="2363"/>
      <c r="M47" s="2363"/>
      <c r="N47" s="2363"/>
      <c r="O47" s="2362" t="s">
        <v>1445</v>
      </c>
      <c r="P47" s="2344"/>
      <c r="Q47" s="2344"/>
      <c r="R47" s="2376">
        <v>2</v>
      </c>
      <c r="S47" s="2383" t="s">
        <v>87</v>
      </c>
      <c r="T47" s="2358">
        <v>1</v>
      </c>
      <c r="U47" s="2359" t="s">
        <v>87</v>
      </c>
      <c r="V47" s="2384">
        <v>1967900</v>
      </c>
      <c r="W47" s="2360" t="s">
        <v>88</v>
      </c>
      <c r="X47" s="2385">
        <f t="shared" si="1"/>
        <v>3935800</v>
      </c>
      <c r="Y47" s="2368" t="s">
        <v>866</v>
      </c>
    </row>
    <row r="48" spans="1:25" ht="18" customHeight="1">
      <c r="A48" s="2361"/>
      <c r="B48" s="2367"/>
      <c r="C48" s="2367"/>
      <c r="D48" s="2367"/>
      <c r="E48" s="1173"/>
      <c r="F48" s="1943"/>
      <c r="G48" s="2363"/>
      <c r="H48" s="2363"/>
      <c r="I48" s="2363"/>
      <c r="J48" s="2363"/>
      <c r="K48" s="2363"/>
      <c r="L48" s="2363"/>
      <c r="M48" s="2363"/>
      <c r="N48" s="2363"/>
      <c r="O48" s="2362"/>
      <c r="P48" s="2344"/>
      <c r="Q48" s="2344"/>
      <c r="R48" s="2376">
        <v>4</v>
      </c>
      <c r="S48" s="2383" t="s">
        <v>87</v>
      </c>
      <c r="T48" s="2358">
        <v>1</v>
      </c>
      <c r="U48" s="2359" t="s">
        <v>87</v>
      </c>
      <c r="V48" s="2384">
        <v>1967900</v>
      </c>
      <c r="W48" s="2360" t="s">
        <v>88</v>
      </c>
      <c r="X48" s="2385">
        <f t="shared" si="1"/>
        <v>7871600</v>
      </c>
      <c r="Y48" s="2368" t="s">
        <v>865</v>
      </c>
    </row>
    <row r="49" spans="1:25" ht="18" customHeight="1">
      <c r="A49" s="2361"/>
      <c r="B49" s="2367"/>
      <c r="C49" s="2367"/>
      <c r="D49" s="2367"/>
      <c r="E49" s="1173"/>
      <c r="F49" s="1943"/>
      <c r="G49" s="2363"/>
      <c r="H49" s="2363"/>
      <c r="I49" s="2363"/>
      <c r="J49" s="2363"/>
      <c r="K49" s="2363"/>
      <c r="L49" s="2363"/>
      <c r="M49" s="2363"/>
      <c r="N49" s="2363"/>
      <c r="O49" s="2362"/>
      <c r="P49" s="2344"/>
      <c r="Q49" s="2344"/>
      <c r="R49" s="2376">
        <v>8</v>
      </c>
      <c r="S49" s="2383" t="s">
        <v>87</v>
      </c>
      <c r="T49" s="2358">
        <v>1</v>
      </c>
      <c r="U49" s="2359" t="s">
        <v>87</v>
      </c>
      <c r="V49" s="2384">
        <v>1967900</v>
      </c>
      <c r="W49" s="2360" t="s">
        <v>88</v>
      </c>
      <c r="X49" s="2385">
        <f t="shared" si="1"/>
        <v>15743200</v>
      </c>
      <c r="Y49" s="2368" t="s">
        <v>867</v>
      </c>
    </row>
    <row r="50" spans="1:25" ht="18" customHeight="1">
      <c r="A50" s="2361"/>
      <c r="B50" s="2367"/>
      <c r="C50" s="2367"/>
      <c r="D50" s="2367"/>
      <c r="E50" s="1173"/>
      <c r="F50" s="1943"/>
      <c r="G50" s="2363"/>
      <c r="H50" s="2363"/>
      <c r="I50" s="2363"/>
      <c r="J50" s="2363"/>
      <c r="K50" s="2363"/>
      <c r="L50" s="2363"/>
      <c r="M50" s="2363"/>
      <c r="N50" s="2363"/>
      <c r="O50" s="2362"/>
      <c r="P50" s="2344"/>
      <c r="Q50" s="2344"/>
      <c r="R50" s="2376">
        <v>11</v>
      </c>
      <c r="S50" s="2383" t="s">
        <v>87</v>
      </c>
      <c r="T50" s="2358">
        <v>1</v>
      </c>
      <c r="U50" s="2359" t="s">
        <v>87</v>
      </c>
      <c r="V50" s="2384">
        <v>1967900</v>
      </c>
      <c r="W50" s="2360" t="s">
        <v>88</v>
      </c>
      <c r="X50" s="2385">
        <f t="shared" si="1"/>
        <v>21646900</v>
      </c>
      <c r="Y50" s="2368" t="s">
        <v>867</v>
      </c>
    </row>
    <row r="51" spans="1:25" ht="18" customHeight="1">
      <c r="A51" s="2361"/>
      <c r="B51" s="2367"/>
      <c r="C51" s="2367"/>
      <c r="D51" s="2367"/>
      <c r="E51" s="1173"/>
      <c r="F51" s="1943"/>
      <c r="G51" s="2363"/>
      <c r="H51" s="2363"/>
      <c r="I51" s="2363"/>
      <c r="J51" s="2363"/>
      <c r="K51" s="2363"/>
      <c r="L51" s="2363"/>
      <c r="M51" s="2363"/>
      <c r="N51" s="2363"/>
      <c r="O51" s="2362" t="s">
        <v>1446</v>
      </c>
      <c r="P51" s="2344"/>
      <c r="Q51" s="2344"/>
      <c r="R51" s="2376">
        <v>1</v>
      </c>
      <c r="S51" s="2383" t="s">
        <v>87</v>
      </c>
      <c r="T51" s="2358">
        <v>1</v>
      </c>
      <c r="U51" s="2359" t="s">
        <v>87</v>
      </c>
      <c r="V51" s="2384">
        <v>1910400</v>
      </c>
      <c r="W51" s="2360" t="s">
        <v>88</v>
      </c>
      <c r="X51" s="2385">
        <f t="shared" si="1"/>
        <v>1910400</v>
      </c>
      <c r="Y51" s="2368" t="s">
        <v>903</v>
      </c>
    </row>
    <row r="52" spans="1:25" ht="18" customHeight="1">
      <c r="A52" s="2361"/>
      <c r="B52" s="2367"/>
      <c r="C52" s="2367"/>
      <c r="D52" s="2367"/>
      <c r="E52" s="1173"/>
      <c r="F52" s="1943"/>
      <c r="G52" s="2363"/>
      <c r="H52" s="2363"/>
      <c r="I52" s="2363"/>
      <c r="J52" s="2363"/>
      <c r="K52" s="2363"/>
      <c r="L52" s="2363"/>
      <c r="M52" s="2363"/>
      <c r="N52" s="2363"/>
      <c r="O52" s="2362" t="s">
        <v>1447</v>
      </c>
      <c r="P52" s="2344"/>
      <c r="Q52" s="2344"/>
      <c r="R52" s="2376">
        <v>4</v>
      </c>
      <c r="S52" s="2383" t="s">
        <v>87</v>
      </c>
      <c r="T52" s="2358">
        <v>2</v>
      </c>
      <c r="U52" s="2359" t="s">
        <v>87</v>
      </c>
      <c r="V52" s="2384">
        <v>1861300</v>
      </c>
      <c r="W52" s="2360" t="s">
        <v>88</v>
      </c>
      <c r="X52" s="2385">
        <f t="shared" si="1"/>
        <v>14890400</v>
      </c>
      <c r="Y52" s="2368" t="s">
        <v>869</v>
      </c>
    </row>
    <row r="53" spans="1:25" ht="18" customHeight="1">
      <c r="A53" s="2361"/>
      <c r="B53" s="2367"/>
      <c r="C53" s="2367"/>
      <c r="D53" s="2367"/>
      <c r="E53" s="1173"/>
      <c r="F53" s="1943"/>
      <c r="G53" s="2363"/>
      <c r="H53" s="2363"/>
      <c r="I53" s="2363"/>
      <c r="J53" s="2363"/>
      <c r="K53" s="2363"/>
      <c r="L53" s="2363"/>
      <c r="M53" s="2363"/>
      <c r="N53" s="2363"/>
      <c r="O53" s="2362"/>
      <c r="P53" s="2344"/>
      <c r="Q53" s="2344"/>
      <c r="R53" s="2376">
        <v>9</v>
      </c>
      <c r="S53" s="2383" t="s">
        <v>87</v>
      </c>
      <c r="T53" s="2358">
        <v>1</v>
      </c>
      <c r="U53" s="2359" t="s">
        <v>87</v>
      </c>
      <c r="V53" s="2384">
        <v>1861300</v>
      </c>
      <c r="W53" s="2360" t="s">
        <v>88</v>
      </c>
      <c r="X53" s="2385">
        <f t="shared" si="1"/>
        <v>16751700</v>
      </c>
      <c r="Y53" s="2368" t="s">
        <v>868</v>
      </c>
    </row>
    <row r="54" spans="1:25" ht="18" customHeight="1">
      <c r="A54" s="2361"/>
      <c r="B54" s="2367"/>
      <c r="C54" s="2367"/>
      <c r="D54" s="2367"/>
      <c r="E54" s="1173"/>
      <c r="F54" s="1943"/>
      <c r="G54" s="2363"/>
      <c r="H54" s="2363"/>
      <c r="I54" s="2363"/>
      <c r="J54" s="2363"/>
      <c r="K54" s="2363"/>
      <c r="L54" s="2363"/>
      <c r="M54" s="2363"/>
      <c r="N54" s="2363"/>
      <c r="O54" s="2362" t="s">
        <v>1448</v>
      </c>
      <c r="P54" s="2344"/>
      <c r="Q54" s="2344"/>
      <c r="R54" s="2376">
        <v>3</v>
      </c>
      <c r="S54" s="2383" t="s">
        <v>87</v>
      </c>
      <c r="T54" s="2358">
        <v>1</v>
      </c>
      <c r="U54" s="2359" t="s">
        <v>87</v>
      </c>
      <c r="V54" s="2384">
        <v>1832100</v>
      </c>
      <c r="W54" s="2360" t="s">
        <v>88</v>
      </c>
      <c r="X54" s="2385">
        <f t="shared" si="1"/>
        <v>5496300</v>
      </c>
      <c r="Y54" s="2368" t="s">
        <v>869</v>
      </c>
    </row>
    <row r="55" spans="1:25" ht="18" customHeight="1">
      <c r="A55" s="2361"/>
      <c r="B55" s="2367"/>
      <c r="C55" s="2367"/>
      <c r="D55" s="2367"/>
      <c r="E55" s="1173"/>
      <c r="F55" s="1943"/>
      <c r="G55" s="2363"/>
      <c r="H55" s="2363"/>
      <c r="I55" s="2363"/>
      <c r="J55" s="2363"/>
      <c r="K55" s="2363"/>
      <c r="L55" s="2363"/>
      <c r="M55" s="2363"/>
      <c r="N55" s="2363"/>
      <c r="O55" s="2362"/>
      <c r="P55" s="2344"/>
      <c r="Q55" s="2344"/>
      <c r="R55" s="2376">
        <v>3</v>
      </c>
      <c r="S55" s="2383" t="s">
        <v>87</v>
      </c>
      <c r="T55" s="2358">
        <v>1</v>
      </c>
      <c r="U55" s="2359" t="s">
        <v>87</v>
      </c>
      <c r="V55" s="2384">
        <v>1832100</v>
      </c>
      <c r="W55" s="2360" t="s">
        <v>88</v>
      </c>
      <c r="X55" s="2385">
        <f t="shared" si="1"/>
        <v>5496300</v>
      </c>
      <c r="Y55" s="2368" t="s">
        <v>870</v>
      </c>
    </row>
    <row r="56" spans="1:25" ht="18" customHeight="1">
      <c r="A56" s="2361"/>
      <c r="B56" s="2367"/>
      <c r="C56" s="2367"/>
      <c r="D56" s="2367"/>
      <c r="E56" s="1173"/>
      <c r="F56" s="1943"/>
      <c r="G56" s="2363"/>
      <c r="H56" s="2363"/>
      <c r="I56" s="2363"/>
      <c r="J56" s="2363"/>
      <c r="K56" s="2363"/>
      <c r="L56" s="2363"/>
      <c r="M56" s="2363"/>
      <c r="N56" s="2363"/>
      <c r="O56" s="2362"/>
      <c r="P56" s="2344"/>
      <c r="Q56" s="2344"/>
      <c r="R56" s="2376">
        <v>7</v>
      </c>
      <c r="S56" s="2383" t="s">
        <v>87</v>
      </c>
      <c r="T56" s="2358">
        <v>1</v>
      </c>
      <c r="U56" s="2359" t="s">
        <v>87</v>
      </c>
      <c r="V56" s="2384">
        <v>1832100</v>
      </c>
      <c r="W56" s="2360"/>
      <c r="X56" s="2385">
        <f t="shared" si="1"/>
        <v>12824700</v>
      </c>
      <c r="Y56" s="2368" t="s">
        <v>871</v>
      </c>
    </row>
    <row r="57" spans="1:25" ht="18" customHeight="1">
      <c r="A57" s="2361"/>
      <c r="B57" s="2367"/>
      <c r="C57" s="2367"/>
      <c r="D57" s="2367"/>
      <c r="E57" s="1173"/>
      <c r="F57" s="1943"/>
      <c r="G57" s="2363"/>
      <c r="H57" s="2363"/>
      <c r="I57" s="2363"/>
      <c r="J57" s="2363"/>
      <c r="K57" s="2363"/>
      <c r="L57" s="2363"/>
      <c r="M57" s="2363"/>
      <c r="N57" s="2363"/>
      <c r="O57" s="2362"/>
      <c r="P57" s="2344"/>
      <c r="Q57" s="2344"/>
      <c r="R57" s="2376">
        <v>8</v>
      </c>
      <c r="S57" s="2383" t="s">
        <v>87</v>
      </c>
      <c r="T57" s="2358">
        <v>2</v>
      </c>
      <c r="U57" s="2359" t="s">
        <v>87</v>
      </c>
      <c r="V57" s="2384">
        <v>1832100</v>
      </c>
      <c r="W57" s="2360"/>
      <c r="X57" s="2385">
        <f t="shared" si="1"/>
        <v>29313600</v>
      </c>
      <c r="Y57" s="2368" t="s">
        <v>872</v>
      </c>
    </row>
    <row r="58" spans="1:25" ht="18" customHeight="1">
      <c r="A58" s="2361"/>
      <c r="B58" s="2367"/>
      <c r="C58" s="2367"/>
      <c r="D58" s="2367"/>
      <c r="E58" s="1173"/>
      <c r="F58" s="1943"/>
      <c r="G58" s="2363"/>
      <c r="H58" s="2363"/>
      <c r="I58" s="2363"/>
      <c r="J58" s="2363"/>
      <c r="K58" s="2363"/>
      <c r="L58" s="2363"/>
      <c r="M58" s="2363"/>
      <c r="N58" s="2363"/>
      <c r="O58" s="2362"/>
      <c r="P58" s="2344"/>
      <c r="Q58" s="2344"/>
      <c r="R58" s="2376">
        <v>8</v>
      </c>
      <c r="S58" s="2383" t="s">
        <v>87</v>
      </c>
      <c r="T58" s="2358">
        <v>1</v>
      </c>
      <c r="U58" s="2359" t="s">
        <v>87</v>
      </c>
      <c r="V58" s="2384">
        <v>1832100</v>
      </c>
      <c r="W58" s="2360"/>
      <c r="X58" s="2385">
        <f t="shared" si="1"/>
        <v>14656800</v>
      </c>
    </row>
    <row r="59" spans="1:25" ht="18" customHeight="1">
      <c r="A59" s="2361"/>
      <c r="B59" s="2367"/>
      <c r="C59" s="2367"/>
      <c r="D59" s="2367"/>
      <c r="E59" s="1173"/>
      <c r="F59" s="1943"/>
      <c r="G59" s="2363"/>
      <c r="H59" s="2363"/>
      <c r="I59" s="2363"/>
      <c r="J59" s="2363"/>
      <c r="K59" s="2363"/>
      <c r="L59" s="2363"/>
      <c r="M59" s="2363"/>
      <c r="N59" s="2363"/>
      <c r="O59" s="2362"/>
      <c r="P59" s="2344"/>
      <c r="Q59" s="2344"/>
      <c r="R59" s="2376">
        <v>6</v>
      </c>
      <c r="S59" s="2383" t="s">
        <v>87</v>
      </c>
      <c r="T59" s="2358">
        <v>1</v>
      </c>
      <c r="U59" s="2359" t="s">
        <v>87</v>
      </c>
      <c r="V59" s="2384">
        <v>1832100</v>
      </c>
      <c r="W59" s="2360"/>
      <c r="X59" s="2385">
        <f t="shared" si="1"/>
        <v>10992600</v>
      </c>
      <c r="Y59" s="2368" t="s">
        <v>873</v>
      </c>
    </row>
    <row r="60" spans="1:25" ht="18" customHeight="1">
      <c r="A60" s="2361"/>
      <c r="B60" s="2367"/>
      <c r="C60" s="2367"/>
      <c r="D60" s="2367"/>
      <c r="E60" s="1173"/>
      <c r="F60" s="1943"/>
      <c r="G60" s="2363"/>
      <c r="H60" s="2363"/>
      <c r="I60" s="2363"/>
      <c r="J60" s="2363"/>
      <c r="K60" s="2363"/>
      <c r="L60" s="2363"/>
      <c r="M60" s="2363"/>
      <c r="N60" s="2363"/>
      <c r="O60" s="2362" t="s">
        <v>1449</v>
      </c>
      <c r="P60" s="2344"/>
      <c r="Q60" s="2344"/>
      <c r="R60" s="2376">
        <v>1</v>
      </c>
      <c r="S60" s="2383" t="s">
        <v>87</v>
      </c>
      <c r="T60" s="2358">
        <v>1</v>
      </c>
      <c r="U60" s="2359" t="s">
        <v>87</v>
      </c>
      <c r="V60" s="2384">
        <v>1856400</v>
      </c>
      <c r="W60" s="2360" t="s">
        <v>88</v>
      </c>
      <c r="X60" s="2385">
        <f t="shared" si="1"/>
        <v>1856400</v>
      </c>
      <c r="Y60" s="2368" t="s">
        <v>874</v>
      </c>
    </row>
    <row r="61" spans="1:25" ht="18" customHeight="1">
      <c r="A61" s="2361"/>
      <c r="B61" s="2367"/>
      <c r="C61" s="2367"/>
      <c r="D61" s="2367"/>
      <c r="E61" s="1173"/>
      <c r="F61" s="1943"/>
      <c r="G61" s="2363"/>
      <c r="H61" s="2363"/>
      <c r="I61" s="2363"/>
      <c r="J61" s="2363"/>
      <c r="K61" s="2363"/>
      <c r="L61" s="2363"/>
      <c r="M61" s="2363"/>
      <c r="N61" s="2363"/>
      <c r="O61" s="2362" t="s">
        <v>1448</v>
      </c>
      <c r="P61" s="2344"/>
      <c r="Q61" s="2344"/>
      <c r="R61" s="2376">
        <v>1</v>
      </c>
      <c r="S61" s="2383" t="s">
        <v>87</v>
      </c>
      <c r="T61" s="2358">
        <v>1</v>
      </c>
      <c r="U61" s="2359" t="s">
        <v>87</v>
      </c>
      <c r="V61" s="2384">
        <v>1805200</v>
      </c>
      <c r="W61" s="2360" t="s">
        <v>88</v>
      </c>
      <c r="X61" s="2385">
        <f t="shared" si="1"/>
        <v>1805200</v>
      </c>
    </row>
    <row r="62" spans="1:25" ht="18" customHeight="1">
      <c r="A62" s="2361"/>
      <c r="B62" s="2367"/>
      <c r="C62" s="2367"/>
      <c r="D62" s="2367"/>
      <c r="E62" s="1173"/>
      <c r="F62" s="1943"/>
      <c r="G62" s="2363"/>
      <c r="H62" s="2363"/>
      <c r="I62" s="2363"/>
      <c r="J62" s="2363"/>
      <c r="K62" s="2363"/>
      <c r="L62" s="2363"/>
      <c r="M62" s="2363"/>
      <c r="N62" s="2363"/>
      <c r="O62" s="2362" t="s">
        <v>1450</v>
      </c>
      <c r="P62" s="2344"/>
      <c r="Q62" s="2344"/>
      <c r="R62" s="2376">
        <v>12</v>
      </c>
      <c r="S62" s="2383" t="s">
        <v>87</v>
      </c>
      <c r="T62" s="2358">
        <v>1</v>
      </c>
      <c r="U62" s="2359" t="s">
        <v>87</v>
      </c>
      <c r="V62" s="2384">
        <v>3246500</v>
      </c>
      <c r="W62" s="2360" t="s">
        <v>88</v>
      </c>
      <c r="X62" s="2385">
        <f t="shared" si="1"/>
        <v>38958000</v>
      </c>
      <c r="Y62" s="2368" t="s">
        <v>875</v>
      </c>
    </row>
    <row r="63" spans="1:25" ht="18" customHeight="1">
      <c r="A63" s="2361"/>
      <c r="B63" s="2367"/>
      <c r="C63" s="2367"/>
      <c r="D63" s="2367"/>
      <c r="E63" s="1173"/>
      <c r="F63" s="1943"/>
      <c r="G63" s="2363"/>
      <c r="H63" s="2363"/>
      <c r="I63" s="2363"/>
      <c r="J63" s="2363"/>
      <c r="K63" s="2363"/>
      <c r="L63" s="2363"/>
      <c r="M63" s="2363"/>
      <c r="N63" s="2363"/>
      <c r="O63" s="2362" t="s">
        <v>1451</v>
      </c>
      <c r="P63" s="2344"/>
      <c r="Q63" s="2344"/>
      <c r="R63" s="2376">
        <v>6</v>
      </c>
      <c r="S63" s="2383" t="s">
        <v>87</v>
      </c>
      <c r="T63" s="2358">
        <v>1</v>
      </c>
      <c r="U63" s="2359" t="s">
        <v>87</v>
      </c>
      <c r="V63" s="2384">
        <v>2782800</v>
      </c>
      <c r="W63" s="2360" t="s">
        <v>88</v>
      </c>
      <c r="X63" s="2385">
        <f t="shared" si="1"/>
        <v>16696800</v>
      </c>
    </row>
    <row r="64" spans="1:25" ht="18" customHeight="1">
      <c r="A64" s="2361"/>
      <c r="B64" s="2367"/>
      <c r="C64" s="2367"/>
      <c r="D64" s="2367"/>
      <c r="E64" s="1173"/>
      <c r="F64" s="1943"/>
      <c r="G64" s="2363"/>
      <c r="H64" s="2363"/>
      <c r="I64" s="2363"/>
      <c r="J64" s="2363"/>
      <c r="K64" s="2363"/>
      <c r="L64" s="2363"/>
      <c r="M64" s="2363"/>
      <c r="N64" s="2363"/>
      <c r="O64" s="2362" t="s">
        <v>1452</v>
      </c>
      <c r="P64" s="2344"/>
      <c r="Q64" s="2344"/>
      <c r="R64" s="2376">
        <v>6</v>
      </c>
      <c r="S64" s="2383" t="s">
        <v>87</v>
      </c>
      <c r="T64" s="2358">
        <v>1</v>
      </c>
      <c r="U64" s="2359" t="s">
        <v>87</v>
      </c>
      <c r="V64" s="2384">
        <v>2710200</v>
      </c>
      <c r="W64" s="2360" t="s">
        <v>88</v>
      </c>
      <c r="X64" s="2385">
        <f t="shared" si="1"/>
        <v>16261200</v>
      </c>
      <c r="Y64" s="2368" t="s">
        <v>876</v>
      </c>
    </row>
    <row r="65" spans="1:25" ht="18" customHeight="1">
      <c r="A65" s="2361"/>
      <c r="B65" s="2367"/>
      <c r="C65" s="2367"/>
      <c r="D65" s="2367"/>
      <c r="E65" s="1173"/>
      <c r="F65" s="1943"/>
      <c r="G65" s="2363"/>
      <c r="H65" s="2363"/>
      <c r="I65" s="2363"/>
      <c r="J65" s="2363"/>
      <c r="K65" s="2363"/>
      <c r="L65" s="2363"/>
      <c r="M65" s="2363"/>
      <c r="N65" s="2363"/>
      <c r="O65" s="2362" t="s">
        <v>1453</v>
      </c>
      <c r="P65" s="2344"/>
      <c r="Q65" s="2344"/>
      <c r="R65" s="2376">
        <v>2</v>
      </c>
      <c r="S65" s="2383" t="s">
        <v>87</v>
      </c>
      <c r="T65" s="2358">
        <v>1</v>
      </c>
      <c r="U65" s="2359" t="s">
        <v>87</v>
      </c>
      <c r="V65" s="2384">
        <v>2217300</v>
      </c>
      <c r="W65" s="2360" t="s">
        <v>88</v>
      </c>
      <c r="X65" s="2385">
        <f t="shared" si="1"/>
        <v>4434600</v>
      </c>
    </row>
    <row r="66" spans="1:25" ht="18" customHeight="1">
      <c r="A66" s="2361"/>
      <c r="B66" s="2367"/>
      <c r="C66" s="2367"/>
      <c r="D66" s="2367"/>
      <c r="E66" s="1173"/>
      <c r="F66" s="1943"/>
      <c r="G66" s="2363"/>
      <c r="H66" s="2363"/>
      <c r="I66" s="2363"/>
      <c r="J66" s="2363"/>
      <c r="K66" s="2363"/>
      <c r="L66" s="2363"/>
      <c r="M66" s="2363"/>
      <c r="N66" s="2363"/>
      <c r="O66" s="2362" t="s">
        <v>1454</v>
      </c>
      <c r="P66" s="2344"/>
      <c r="Q66" s="2344"/>
      <c r="R66" s="2376">
        <v>10</v>
      </c>
      <c r="S66" s="2383" t="s">
        <v>87</v>
      </c>
      <c r="T66" s="2358">
        <v>1</v>
      </c>
      <c r="U66" s="2359" t="s">
        <v>87</v>
      </c>
      <c r="V66" s="2384">
        <v>2169300</v>
      </c>
      <c r="W66" s="2360" t="s">
        <v>88</v>
      </c>
      <c r="X66" s="2385">
        <f t="shared" si="1"/>
        <v>21693000</v>
      </c>
      <c r="Y66" s="2368" t="s">
        <v>877</v>
      </c>
    </row>
    <row r="67" spans="1:25" ht="18" customHeight="1">
      <c r="A67" s="2361"/>
      <c r="B67" s="2367"/>
      <c r="C67" s="2367"/>
      <c r="D67" s="2367"/>
      <c r="E67" s="1173"/>
      <c r="F67" s="1943"/>
      <c r="G67" s="2363"/>
      <c r="H67" s="2363"/>
      <c r="I67" s="2363"/>
      <c r="J67" s="2363"/>
      <c r="K67" s="2363"/>
      <c r="L67" s="2363"/>
      <c r="M67" s="2363"/>
      <c r="N67" s="2363"/>
      <c r="O67" s="2362" t="s">
        <v>1455</v>
      </c>
      <c r="P67" s="2344"/>
      <c r="Q67" s="2344"/>
      <c r="R67" s="2376">
        <v>1</v>
      </c>
      <c r="S67" s="2383" t="s">
        <v>87</v>
      </c>
      <c r="T67" s="2358">
        <v>1</v>
      </c>
      <c r="U67" s="2359" t="s">
        <v>87</v>
      </c>
      <c r="V67" s="2384">
        <v>1866300</v>
      </c>
      <c r="W67" s="2360" t="s">
        <v>88</v>
      </c>
      <c r="X67" s="2385">
        <f t="shared" si="1"/>
        <v>1866300</v>
      </c>
      <c r="Y67" s="2368" t="s">
        <v>898</v>
      </c>
    </row>
    <row r="68" spans="1:25" ht="18" customHeight="1">
      <c r="A68" s="2361"/>
      <c r="B68" s="2367"/>
      <c r="C68" s="2367"/>
      <c r="D68" s="2367"/>
      <c r="E68" s="1173"/>
      <c r="F68" s="1943"/>
      <c r="G68" s="2363"/>
      <c r="H68" s="2363"/>
      <c r="I68" s="2363"/>
      <c r="J68" s="2363"/>
      <c r="K68" s="2363"/>
      <c r="L68" s="2363"/>
      <c r="M68" s="2363"/>
      <c r="N68" s="2363"/>
      <c r="O68" s="2362" t="s">
        <v>1456</v>
      </c>
      <c r="P68" s="2344"/>
      <c r="Q68" s="2344"/>
      <c r="R68" s="2376">
        <v>11</v>
      </c>
      <c r="S68" s="2383" t="s">
        <v>87</v>
      </c>
      <c r="T68" s="2358">
        <v>1</v>
      </c>
      <c r="U68" s="2359" t="s">
        <v>87</v>
      </c>
      <c r="V68" s="2384">
        <v>1823100</v>
      </c>
      <c r="W68" s="2360" t="s">
        <v>88</v>
      </c>
      <c r="X68" s="2385">
        <f t="shared" si="1"/>
        <v>20054100</v>
      </c>
    </row>
    <row r="69" spans="1:25" ht="18" customHeight="1">
      <c r="A69" s="2361"/>
      <c r="B69" s="2367"/>
      <c r="C69" s="2367"/>
      <c r="D69" s="2367"/>
      <c r="E69" s="1173"/>
      <c r="F69" s="1943"/>
      <c r="G69" s="2363"/>
      <c r="H69" s="2363"/>
      <c r="I69" s="2363"/>
      <c r="J69" s="2363"/>
      <c r="K69" s="2363"/>
      <c r="L69" s="2363"/>
      <c r="M69" s="2363"/>
      <c r="N69" s="2363"/>
      <c r="O69" s="2362" t="s">
        <v>1457</v>
      </c>
      <c r="P69" s="2344"/>
      <c r="Q69" s="2344"/>
      <c r="R69" s="2376">
        <v>12</v>
      </c>
      <c r="S69" s="2383" t="s">
        <v>87</v>
      </c>
      <c r="T69" s="2358">
        <v>1</v>
      </c>
      <c r="U69" s="2359" t="s">
        <v>87</v>
      </c>
      <c r="V69" s="2384">
        <v>2056200</v>
      </c>
      <c r="W69" s="2360" t="s">
        <v>88</v>
      </c>
      <c r="X69" s="2385">
        <f t="shared" si="1"/>
        <v>24674400</v>
      </c>
    </row>
    <row r="70" spans="1:25" ht="18" customHeight="1">
      <c r="A70" s="2361"/>
      <c r="B70" s="2367"/>
      <c r="C70" s="2367"/>
      <c r="D70" s="2367"/>
      <c r="E70" s="1173"/>
      <c r="F70" s="1943"/>
      <c r="G70" s="2363"/>
      <c r="H70" s="2363"/>
      <c r="I70" s="2363"/>
      <c r="J70" s="2363"/>
      <c r="K70" s="2363"/>
      <c r="L70" s="2363"/>
      <c r="M70" s="2363"/>
      <c r="N70" s="2363"/>
      <c r="O70" s="2362" t="s">
        <v>1458</v>
      </c>
      <c r="P70" s="2357">
        <v>105</v>
      </c>
      <c r="Q70" s="2359" t="s">
        <v>87</v>
      </c>
      <c r="R70" s="2345">
        <v>12</v>
      </c>
      <c r="S70" s="2383" t="s">
        <v>87</v>
      </c>
      <c r="T70" s="2374">
        <v>1</v>
      </c>
      <c r="U70" s="2359" t="s">
        <v>87</v>
      </c>
      <c r="V70" s="2384">
        <v>10000</v>
      </c>
      <c r="W70" s="2360" t="s">
        <v>88</v>
      </c>
      <c r="X70" s="2385">
        <f t="shared" ref="X70" si="2">PRODUCT(V70,T70,R70,P70)</f>
        <v>12600000</v>
      </c>
    </row>
    <row r="71" spans="1:25" ht="18" customHeight="1">
      <c r="A71" s="2361"/>
      <c r="B71" s="2367"/>
      <c r="C71" s="2367"/>
      <c r="D71" s="2367"/>
      <c r="E71" s="1173"/>
      <c r="F71" s="1943"/>
      <c r="G71" s="2363"/>
      <c r="H71" s="2363"/>
      <c r="I71" s="2363"/>
      <c r="J71" s="2363"/>
      <c r="K71" s="2363"/>
      <c r="L71" s="2363"/>
      <c r="M71" s="2363"/>
      <c r="N71" s="2363"/>
      <c r="O71" s="2346" t="s">
        <v>878</v>
      </c>
      <c r="P71" s="1059">
        <v>26</v>
      </c>
      <c r="Q71" s="2349" t="s">
        <v>24</v>
      </c>
      <c r="R71" s="1948">
        <v>12</v>
      </c>
      <c r="S71" s="2348" t="s">
        <v>24</v>
      </c>
      <c r="T71" s="1256">
        <v>1</v>
      </c>
      <c r="U71" s="2349" t="s">
        <v>24</v>
      </c>
      <c r="V71" s="2350">
        <v>10000</v>
      </c>
      <c r="W71" s="2352" t="s">
        <v>88</v>
      </c>
      <c r="X71" s="2351">
        <f>PRODUCT(V71,T71,R71,P71)</f>
        <v>3120000</v>
      </c>
      <c r="Y71" s="2368" t="s">
        <v>898</v>
      </c>
    </row>
    <row r="72" spans="1:25" ht="18" customHeight="1">
      <c r="A72" s="1716"/>
      <c r="B72" s="1953"/>
      <c r="C72" s="1953"/>
      <c r="D72" s="1953"/>
      <c r="E72" s="1297"/>
      <c r="F72" s="1954"/>
      <c r="G72" s="1717"/>
      <c r="H72" s="1717"/>
      <c r="I72" s="1717"/>
      <c r="J72" s="1717"/>
      <c r="K72" s="1717"/>
      <c r="L72" s="1717"/>
      <c r="M72" s="1717"/>
      <c r="N72" s="1717"/>
      <c r="O72" s="1955" t="s">
        <v>1141</v>
      </c>
      <c r="P72" s="1298" t="s">
        <v>1140</v>
      </c>
      <c r="Q72" s="1299"/>
      <c r="R72" s="1300">
        <v>12</v>
      </c>
      <c r="S72" s="1718" t="s">
        <v>24</v>
      </c>
      <c r="T72" s="1301">
        <v>1</v>
      </c>
      <c r="U72" s="1299" t="s">
        <v>24</v>
      </c>
      <c r="V72" s="1302">
        <v>1530000</v>
      </c>
      <c r="W72" s="1303" t="s">
        <v>88</v>
      </c>
      <c r="X72" s="2481">
        <f>PRODUCT(V72,T72,R72)</f>
        <v>18360000</v>
      </c>
      <c r="Y72" s="2368" t="s">
        <v>844</v>
      </c>
    </row>
    <row r="73" spans="1:25" ht="18" customHeight="1">
      <c r="A73" s="1956"/>
      <c r="B73" s="1931"/>
      <c r="C73" s="1931"/>
      <c r="D73" s="1931"/>
      <c r="E73" s="1957"/>
      <c r="F73" s="1958"/>
      <c r="G73" s="1959"/>
      <c r="H73" s="1959"/>
      <c r="I73" s="1959"/>
      <c r="J73" s="1959"/>
      <c r="K73" s="1959"/>
      <c r="L73" s="1959"/>
      <c r="M73" s="1959"/>
      <c r="N73" s="1959"/>
      <c r="O73" s="1960" t="s">
        <v>1143</v>
      </c>
      <c r="P73" s="1961">
        <v>92</v>
      </c>
      <c r="Q73" s="1962" t="s">
        <v>506</v>
      </c>
      <c r="R73" s="2482">
        <v>12</v>
      </c>
      <c r="S73" s="1963" t="s">
        <v>506</v>
      </c>
      <c r="T73" s="2483">
        <v>1</v>
      </c>
      <c r="U73" s="1962" t="s">
        <v>506</v>
      </c>
      <c r="V73" s="1965">
        <v>8350</v>
      </c>
      <c r="W73" s="1966" t="s">
        <v>88</v>
      </c>
      <c r="X73" s="2484">
        <f>PRODUCT(V73,T73,R73,P73)</f>
        <v>9218400</v>
      </c>
      <c r="Y73" s="2368" t="s">
        <v>1233</v>
      </c>
    </row>
    <row r="74" spans="1:25" ht="18" customHeight="1">
      <c r="A74" s="2361"/>
      <c r="B74" s="2367"/>
      <c r="C74" s="2367"/>
      <c r="D74" s="2367"/>
      <c r="E74" s="1173"/>
      <c r="F74" s="1943"/>
      <c r="G74" s="2363"/>
      <c r="H74" s="2363"/>
      <c r="I74" s="2363"/>
      <c r="J74" s="2363"/>
      <c r="K74" s="2363"/>
      <c r="L74" s="2363"/>
      <c r="M74" s="2363"/>
      <c r="N74" s="2363"/>
      <c r="O74" s="2362" t="s">
        <v>1142</v>
      </c>
      <c r="P74" s="2357">
        <v>92</v>
      </c>
      <c r="Q74" s="2359" t="s">
        <v>24</v>
      </c>
      <c r="R74" s="2345">
        <v>1</v>
      </c>
      <c r="S74" s="2383" t="s">
        <v>24</v>
      </c>
      <c r="T74" s="2374">
        <v>1</v>
      </c>
      <c r="U74" s="2359" t="s">
        <v>24</v>
      </c>
      <c r="V74" s="2384">
        <v>8350</v>
      </c>
      <c r="W74" s="2360" t="s">
        <v>88</v>
      </c>
      <c r="X74" s="2485">
        <f>PRODUCT(V74,T74,R74,P74)</f>
        <v>768200</v>
      </c>
      <c r="Y74" s="2368" t="s">
        <v>1232</v>
      </c>
    </row>
    <row r="75" spans="1:25" ht="18" customHeight="1">
      <c r="A75" s="2361"/>
      <c r="B75" s="2367"/>
      <c r="C75" s="2367"/>
      <c r="D75" s="2367"/>
      <c r="E75" s="1173"/>
      <c r="F75" s="1943"/>
      <c r="G75" s="2363"/>
      <c r="H75" s="2363"/>
      <c r="I75" s="2363"/>
      <c r="J75" s="2363"/>
      <c r="K75" s="2363"/>
      <c r="L75" s="2363"/>
      <c r="M75" s="2363"/>
      <c r="N75" s="2363"/>
      <c r="O75" s="2362" t="s">
        <v>837</v>
      </c>
      <c r="P75" s="2357"/>
      <c r="Q75" s="2359"/>
      <c r="R75" s="2376">
        <v>12</v>
      </c>
      <c r="S75" s="2383" t="s">
        <v>87</v>
      </c>
      <c r="T75" s="2358">
        <v>7</v>
      </c>
      <c r="U75" s="2359" t="s">
        <v>87</v>
      </c>
      <c r="V75" s="2384">
        <v>467600</v>
      </c>
      <c r="W75" s="2360" t="s">
        <v>88</v>
      </c>
      <c r="X75" s="2385">
        <f>PRODUCT(V75,T75,R75)</f>
        <v>39278400</v>
      </c>
    </row>
    <row r="76" spans="1:25" ht="18" customHeight="1">
      <c r="A76" s="2361"/>
      <c r="B76" s="2367"/>
      <c r="C76" s="2367"/>
      <c r="D76" s="2367"/>
      <c r="E76" s="1968" t="s">
        <v>43</v>
      </c>
      <c r="F76" s="1969" t="s">
        <v>129</v>
      </c>
      <c r="G76" s="1970">
        <v>245108000</v>
      </c>
      <c r="H76" s="1970">
        <v>185879000</v>
      </c>
      <c r="I76" s="1970">
        <v>164831880</v>
      </c>
      <c r="J76" s="1970">
        <v>164831880</v>
      </c>
      <c r="K76" s="1970">
        <v>168833120</v>
      </c>
      <c r="L76" s="1970">
        <f>SUM(X76:X93)</f>
        <v>168833120</v>
      </c>
      <c r="M76" s="1971">
        <f>L76-K76</f>
        <v>0</v>
      </c>
      <c r="N76" s="1972">
        <f>M76/H76</f>
        <v>0</v>
      </c>
      <c r="O76" s="2346" t="s">
        <v>89</v>
      </c>
      <c r="P76" s="2347"/>
      <c r="Q76" s="2347"/>
      <c r="R76" s="2377" t="s">
        <v>611</v>
      </c>
      <c r="S76" s="2348" t="s">
        <v>612</v>
      </c>
      <c r="T76" s="2543">
        <v>1.2</v>
      </c>
      <c r="U76" s="2349" t="s">
        <v>612</v>
      </c>
      <c r="V76" s="2350">
        <v>1001424000</v>
      </c>
      <c r="W76" s="2352" t="s">
        <v>613</v>
      </c>
      <c r="X76" s="2351">
        <f>PRODUCT(V76,T76,1/12)</f>
        <v>100142400</v>
      </c>
    </row>
    <row r="77" spans="1:25" ht="18" customHeight="1">
      <c r="A77" s="2361"/>
      <c r="B77" s="2367"/>
      <c r="C77" s="2367"/>
      <c r="D77" s="2367"/>
      <c r="E77" s="1973"/>
      <c r="F77" s="2363"/>
      <c r="G77" s="2364"/>
      <c r="H77" s="2364"/>
      <c r="I77" s="2364"/>
      <c r="J77" s="2364"/>
      <c r="K77" s="2364"/>
      <c r="L77" s="2364"/>
      <c r="M77" s="2365">
        <f t="shared" ref="M77" si="3">L77-J77</f>
        <v>0</v>
      </c>
      <c r="N77" s="2366"/>
      <c r="O77" s="2362"/>
      <c r="P77" s="2344"/>
      <c r="Q77" s="2344"/>
      <c r="R77" s="1060">
        <v>1</v>
      </c>
      <c r="S77" s="2383" t="s">
        <v>243</v>
      </c>
      <c r="T77" s="1272">
        <v>0.6</v>
      </c>
      <c r="U77" s="2359" t="s">
        <v>243</v>
      </c>
      <c r="V77" s="2384">
        <v>1310000</v>
      </c>
      <c r="W77" s="2360" t="s">
        <v>88</v>
      </c>
      <c r="X77" s="2385">
        <f t="shared" ref="X77:X91" si="4">PRODUCT(V77,T77,R77)</f>
        <v>786000</v>
      </c>
      <c r="Y77" s="2368" t="s">
        <v>1138</v>
      </c>
    </row>
    <row r="78" spans="1:25" ht="18" customHeight="1">
      <c r="A78" s="2361"/>
      <c r="B78" s="2367"/>
      <c r="C78" s="2367"/>
      <c r="D78" s="2367"/>
      <c r="E78" s="1973"/>
      <c r="F78" s="2363"/>
      <c r="G78" s="2364"/>
      <c r="H78" s="2364"/>
      <c r="I78" s="2364"/>
      <c r="J78" s="2364"/>
      <c r="K78" s="2364"/>
      <c r="L78" s="2364"/>
      <c r="M78" s="2365"/>
      <c r="N78" s="2366"/>
      <c r="O78" s="2369"/>
      <c r="P78" s="2344"/>
      <c r="Q78" s="2344"/>
      <c r="R78" s="1060">
        <v>1</v>
      </c>
      <c r="S78" s="2383" t="s">
        <v>243</v>
      </c>
      <c r="T78" s="1272">
        <v>0.6</v>
      </c>
      <c r="U78" s="2359" t="s">
        <v>243</v>
      </c>
      <c r="V78" s="2384">
        <v>1530000</v>
      </c>
      <c r="W78" s="2360" t="s">
        <v>88</v>
      </c>
      <c r="X78" s="2385">
        <f t="shared" si="4"/>
        <v>918000</v>
      </c>
      <c r="Y78" s="2368" t="s">
        <v>1139</v>
      </c>
    </row>
    <row r="79" spans="1:25" ht="18" customHeight="1">
      <c r="A79" s="2361"/>
      <c r="B79" s="2367"/>
      <c r="C79" s="2367"/>
      <c r="D79" s="2367"/>
      <c r="E79" s="1973"/>
      <c r="F79" s="2363"/>
      <c r="G79" s="2364"/>
      <c r="H79" s="2364"/>
      <c r="I79" s="2364"/>
      <c r="J79" s="2364"/>
      <c r="K79" s="2364"/>
      <c r="L79" s="2364"/>
      <c r="M79" s="2365"/>
      <c r="N79" s="2366"/>
      <c r="O79" s="2369" t="s">
        <v>610</v>
      </c>
      <c r="P79" s="2369"/>
      <c r="Q79" s="2369"/>
      <c r="R79" s="1974">
        <v>12</v>
      </c>
      <c r="S79" s="2369" t="s">
        <v>87</v>
      </c>
      <c r="T79" s="1975">
        <v>3</v>
      </c>
      <c r="U79" s="1976" t="s">
        <v>87</v>
      </c>
      <c r="V79" s="2384">
        <v>20000</v>
      </c>
      <c r="W79" s="1976" t="s">
        <v>88</v>
      </c>
      <c r="X79" s="1977">
        <f t="shared" si="4"/>
        <v>720000</v>
      </c>
    </row>
    <row r="80" spans="1:25" ht="18" customHeight="1">
      <c r="A80" s="2361"/>
      <c r="B80" s="2367"/>
      <c r="C80" s="2367"/>
      <c r="D80" s="2367"/>
      <c r="E80" s="2355"/>
      <c r="F80" s="2363"/>
      <c r="G80" s="2364"/>
      <c r="H80" s="2364"/>
      <c r="I80" s="2364"/>
      <c r="J80" s="2364"/>
      <c r="K80" s="2364"/>
      <c r="L80" s="2364"/>
      <c r="M80" s="2365"/>
      <c r="N80" s="2366"/>
      <c r="O80" s="2369"/>
      <c r="P80" s="2369"/>
      <c r="Q80" s="2369"/>
      <c r="R80" s="1974">
        <v>12</v>
      </c>
      <c r="S80" s="2369" t="s">
        <v>87</v>
      </c>
      <c r="T80" s="1975">
        <v>14</v>
      </c>
      <c r="U80" s="1976" t="s">
        <v>87</v>
      </c>
      <c r="V80" s="2384">
        <v>40000</v>
      </c>
      <c r="W80" s="1976" t="s">
        <v>88</v>
      </c>
      <c r="X80" s="1977">
        <f t="shared" si="4"/>
        <v>6720000</v>
      </c>
    </row>
    <row r="81" spans="1:25" ht="18" customHeight="1">
      <c r="A81" s="2361"/>
      <c r="B81" s="2367"/>
      <c r="C81" s="2367"/>
      <c r="D81" s="2367"/>
      <c r="E81" s="2355"/>
      <c r="F81" s="2363"/>
      <c r="G81" s="2364"/>
      <c r="H81" s="2364"/>
      <c r="I81" s="2364"/>
      <c r="J81" s="2364"/>
      <c r="K81" s="2364"/>
      <c r="L81" s="2364"/>
      <c r="M81" s="2365"/>
      <c r="N81" s="2366"/>
      <c r="O81" s="2369"/>
      <c r="P81" s="2369"/>
      <c r="Q81" s="2369"/>
      <c r="R81" s="1974">
        <v>10</v>
      </c>
      <c r="S81" s="2369" t="s">
        <v>87</v>
      </c>
      <c r="T81" s="1975">
        <v>1</v>
      </c>
      <c r="U81" s="1976" t="s">
        <v>87</v>
      </c>
      <c r="V81" s="2384">
        <v>40000</v>
      </c>
      <c r="W81" s="1976" t="s">
        <v>88</v>
      </c>
      <c r="X81" s="1977">
        <f t="shared" si="4"/>
        <v>400000</v>
      </c>
    </row>
    <row r="82" spans="1:25" ht="18" customHeight="1">
      <c r="A82" s="2361"/>
      <c r="B82" s="2367"/>
      <c r="C82" s="2367"/>
      <c r="D82" s="2367"/>
      <c r="E82" s="2355"/>
      <c r="F82" s="2363"/>
      <c r="G82" s="2364"/>
      <c r="H82" s="2364"/>
      <c r="I82" s="2364"/>
      <c r="J82" s="2364"/>
      <c r="K82" s="2364"/>
      <c r="L82" s="2364"/>
      <c r="M82" s="2365"/>
      <c r="N82" s="2366"/>
      <c r="O82" s="2369"/>
      <c r="P82" s="2369"/>
      <c r="Q82" s="2369"/>
      <c r="R82" s="1974">
        <v>8</v>
      </c>
      <c r="S82" s="2369" t="s">
        <v>87</v>
      </c>
      <c r="T82" s="1975">
        <v>1</v>
      </c>
      <c r="U82" s="1976" t="s">
        <v>87</v>
      </c>
      <c r="V82" s="2384">
        <v>40000</v>
      </c>
      <c r="W82" s="1976" t="s">
        <v>88</v>
      </c>
      <c r="X82" s="1977">
        <f t="shared" si="4"/>
        <v>320000</v>
      </c>
    </row>
    <row r="83" spans="1:25" ht="18" customHeight="1">
      <c r="A83" s="2361"/>
      <c r="B83" s="2367"/>
      <c r="C83" s="2367"/>
      <c r="D83" s="2367"/>
      <c r="E83" s="2355"/>
      <c r="F83" s="2363"/>
      <c r="G83" s="2364"/>
      <c r="H83" s="2364"/>
      <c r="I83" s="2364"/>
      <c r="J83" s="2364"/>
      <c r="K83" s="2364"/>
      <c r="L83" s="2364"/>
      <c r="M83" s="2365"/>
      <c r="N83" s="2366"/>
      <c r="O83" s="2369"/>
      <c r="P83" s="2369"/>
      <c r="Q83" s="2369"/>
      <c r="R83" s="1974">
        <v>5</v>
      </c>
      <c r="S83" s="2369" t="s">
        <v>87</v>
      </c>
      <c r="T83" s="1975">
        <v>1</v>
      </c>
      <c r="U83" s="1976" t="s">
        <v>87</v>
      </c>
      <c r="V83" s="2384">
        <v>40000</v>
      </c>
      <c r="W83" s="1976" t="s">
        <v>88</v>
      </c>
      <c r="X83" s="1977">
        <f t="shared" si="4"/>
        <v>200000</v>
      </c>
    </row>
    <row r="84" spans="1:25" ht="18" customHeight="1">
      <c r="A84" s="2361"/>
      <c r="B84" s="2367"/>
      <c r="C84" s="2367"/>
      <c r="D84" s="2367"/>
      <c r="E84" s="2355"/>
      <c r="F84" s="2363"/>
      <c r="G84" s="2364"/>
      <c r="H84" s="2364"/>
      <c r="I84" s="2364"/>
      <c r="J84" s="2364"/>
      <c r="K84" s="2364"/>
      <c r="L84" s="2364"/>
      <c r="M84" s="2365"/>
      <c r="N84" s="2366"/>
      <c r="O84" s="2369"/>
      <c r="P84" s="2369"/>
      <c r="Q84" s="2369"/>
      <c r="R84" s="1974">
        <v>12</v>
      </c>
      <c r="S84" s="2369" t="s">
        <v>87</v>
      </c>
      <c r="T84" s="1975">
        <v>6</v>
      </c>
      <c r="U84" s="1976" t="s">
        <v>87</v>
      </c>
      <c r="V84" s="2384">
        <v>20000</v>
      </c>
      <c r="W84" s="1976" t="s">
        <v>88</v>
      </c>
      <c r="X84" s="1977">
        <f t="shared" si="4"/>
        <v>1440000</v>
      </c>
    </row>
    <row r="85" spans="1:25" ht="18" customHeight="1">
      <c r="A85" s="2361"/>
      <c r="B85" s="2367"/>
      <c r="C85" s="2367"/>
      <c r="D85" s="2367"/>
      <c r="E85" s="2355"/>
      <c r="F85" s="2363"/>
      <c r="G85" s="2364"/>
      <c r="H85" s="2364"/>
      <c r="I85" s="2364"/>
      <c r="J85" s="2364"/>
      <c r="K85" s="2364"/>
      <c r="L85" s="2364"/>
      <c r="M85" s="2365"/>
      <c r="N85" s="2366"/>
      <c r="O85" s="2369"/>
      <c r="P85" s="2369"/>
      <c r="Q85" s="2369"/>
      <c r="R85" s="1974">
        <v>10</v>
      </c>
      <c r="S85" s="2369" t="s">
        <v>87</v>
      </c>
      <c r="T85" s="1975">
        <v>1</v>
      </c>
      <c r="U85" s="1976" t="s">
        <v>87</v>
      </c>
      <c r="V85" s="2384">
        <v>20000</v>
      </c>
      <c r="W85" s="1976" t="s">
        <v>88</v>
      </c>
      <c r="X85" s="1977">
        <f t="shared" si="4"/>
        <v>200000</v>
      </c>
    </row>
    <row r="86" spans="1:25" ht="18" customHeight="1">
      <c r="A86" s="2361"/>
      <c r="B86" s="2367"/>
      <c r="C86" s="2367"/>
      <c r="D86" s="2367"/>
      <c r="E86" s="2355"/>
      <c r="F86" s="2363"/>
      <c r="G86" s="2364"/>
      <c r="H86" s="2364"/>
      <c r="I86" s="2364"/>
      <c r="J86" s="2364"/>
      <c r="K86" s="2364"/>
      <c r="L86" s="2364"/>
      <c r="M86" s="2365"/>
      <c r="N86" s="2366"/>
      <c r="O86" s="2369"/>
      <c r="P86" s="2369"/>
      <c r="Q86" s="2369"/>
      <c r="R86" s="1974">
        <v>8</v>
      </c>
      <c r="S86" s="2369" t="s">
        <v>87</v>
      </c>
      <c r="T86" s="1975">
        <v>1</v>
      </c>
      <c r="U86" s="1976" t="s">
        <v>87</v>
      </c>
      <c r="V86" s="2384">
        <v>20000</v>
      </c>
      <c r="W86" s="1976" t="s">
        <v>88</v>
      </c>
      <c r="X86" s="1977">
        <f t="shared" si="4"/>
        <v>160000</v>
      </c>
    </row>
    <row r="87" spans="1:25" ht="18" customHeight="1">
      <c r="A87" s="2361"/>
      <c r="B87" s="2367"/>
      <c r="C87" s="2367"/>
      <c r="D87" s="2367"/>
      <c r="E87" s="2355"/>
      <c r="F87" s="2363"/>
      <c r="G87" s="2364"/>
      <c r="H87" s="2364"/>
      <c r="I87" s="2364"/>
      <c r="J87" s="2364"/>
      <c r="K87" s="2364"/>
      <c r="L87" s="2364"/>
      <c r="M87" s="2365"/>
      <c r="N87" s="2366"/>
      <c r="O87" s="2369"/>
      <c r="P87" s="2369"/>
      <c r="Q87" s="2369"/>
      <c r="R87" s="1974">
        <v>5</v>
      </c>
      <c r="S87" s="2369" t="s">
        <v>87</v>
      </c>
      <c r="T87" s="1975">
        <v>1</v>
      </c>
      <c r="U87" s="1976" t="s">
        <v>87</v>
      </c>
      <c r="V87" s="2384">
        <v>20000</v>
      </c>
      <c r="W87" s="1976" t="s">
        <v>88</v>
      </c>
      <c r="X87" s="1977">
        <f t="shared" si="4"/>
        <v>100000</v>
      </c>
    </row>
    <row r="88" spans="1:25" ht="18" customHeight="1">
      <c r="A88" s="2361"/>
      <c r="B88" s="2367"/>
      <c r="C88" s="2367"/>
      <c r="D88" s="2367"/>
      <c r="E88" s="2355"/>
      <c r="F88" s="2363"/>
      <c r="G88" s="2364"/>
      <c r="H88" s="2364"/>
      <c r="I88" s="2364"/>
      <c r="J88" s="2364"/>
      <c r="K88" s="2364"/>
      <c r="L88" s="2364"/>
      <c r="M88" s="2365"/>
      <c r="N88" s="2366"/>
      <c r="O88" s="2369"/>
      <c r="P88" s="2369"/>
      <c r="Q88" s="2369"/>
      <c r="R88" s="1974">
        <v>12</v>
      </c>
      <c r="S88" s="2369" t="s">
        <v>87</v>
      </c>
      <c r="T88" s="1975">
        <v>4</v>
      </c>
      <c r="U88" s="1976" t="s">
        <v>87</v>
      </c>
      <c r="V88" s="2384">
        <v>60000</v>
      </c>
      <c r="W88" s="1976" t="s">
        <v>88</v>
      </c>
      <c r="X88" s="1977">
        <f t="shared" si="4"/>
        <v>2880000</v>
      </c>
    </row>
    <row r="89" spans="1:25" ht="18" customHeight="1">
      <c r="A89" s="2361"/>
      <c r="B89" s="2367"/>
      <c r="C89" s="2367"/>
      <c r="D89" s="2367"/>
      <c r="E89" s="2355"/>
      <c r="F89" s="2363"/>
      <c r="G89" s="2364"/>
      <c r="H89" s="2364"/>
      <c r="I89" s="2364"/>
      <c r="J89" s="2364"/>
      <c r="K89" s="2364"/>
      <c r="L89" s="2364"/>
      <c r="M89" s="2365"/>
      <c r="N89" s="2366"/>
      <c r="O89" s="2369"/>
      <c r="P89" s="2369"/>
      <c r="Q89" s="2369"/>
      <c r="R89" s="1974">
        <v>10</v>
      </c>
      <c r="S89" s="2369" t="s">
        <v>87</v>
      </c>
      <c r="T89" s="1975">
        <v>1</v>
      </c>
      <c r="U89" s="1976" t="s">
        <v>87</v>
      </c>
      <c r="V89" s="2384">
        <v>60000</v>
      </c>
      <c r="W89" s="1976" t="s">
        <v>88</v>
      </c>
      <c r="X89" s="1977">
        <f t="shared" si="4"/>
        <v>600000</v>
      </c>
    </row>
    <row r="90" spans="1:25" ht="18" customHeight="1">
      <c r="A90" s="2361"/>
      <c r="B90" s="2367"/>
      <c r="C90" s="2367"/>
      <c r="D90" s="2367"/>
      <c r="E90" s="2355"/>
      <c r="F90" s="2363"/>
      <c r="G90" s="2364"/>
      <c r="H90" s="2364"/>
      <c r="I90" s="2364"/>
      <c r="J90" s="2364"/>
      <c r="K90" s="2364"/>
      <c r="L90" s="2364"/>
      <c r="M90" s="2365"/>
      <c r="N90" s="2366"/>
      <c r="O90" s="2369"/>
      <c r="P90" s="2369"/>
      <c r="Q90" s="2369"/>
      <c r="R90" s="1974">
        <v>8</v>
      </c>
      <c r="S90" s="2369" t="s">
        <v>87</v>
      </c>
      <c r="T90" s="1975">
        <v>1</v>
      </c>
      <c r="U90" s="1976" t="s">
        <v>87</v>
      </c>
      <c r="V90" s="2384">
        <v>60000</v>
      </c>
      <c r="W90" s="1976" t="s">
        <v>88</v>
      </c>
      <c r="X90" s="1977">
        <f t="shared" si="4"/>
        <v>480000</v>
      </c>
    </row>
    <row r="91" spans="1:25" ht="18" customHeight="1">
      <c r="A91" s="2361"/>
      <c r="B91" s="2367"/>
      <c r="C91" s="2367"/>
      <c r="D91" s="2367"/>
      <c r="E91" s="2355"/>
      <c r="F91" s="2363"/>
      <c r="G91" s="2364"/>
      <c r="H91" s="2364"/>
      <c r="I91" s="2364"/>
      <c r="J91" s="2364"/>
      <c r="K91" s="2364"/>
      <c r="L91" s="2364"/>
      <c r="M91" s="2365"/>
      <c r="N91" s="2366"/>
      <c r="O91" s="2369"/>
      <c r="P91" s="2369"/>
      <c r="Q91" s="2369"/>
      <c r="R91" s="1974">
        <v>11</v>
      </c>
      <c r="S91" s="2369" t="s">
        <v>87</v>
      </c>
      <c r="T91" s="1975">
        <v>1</v>
      </c>
      <c r="U91" s="1976" t="s">
        <v>87</v>
      </c>
      <c r="V91" s="2384">
        <v>100000</v>
      </c>
      <c r="W91" s="1976" t="s">
        <v>88</v>
      </c>
      <c r="X91" s="1977">
        <f t="shared" si="4"/>
        <v>1100000</v>
      </c>
    </row>
    <row r="92" spans="1:25" ht="18" customHeight="1">
      <c r="A92" s="2361"/>
      <c r="B92" s="2367"/>
      <c r="C92" s="2367"/>
      <c r="D92" s="2367"/>
      <c r="E92" s="2355"/>
      <c r="F92" s="2363"/>
      <c r="G92" s="2364"/>
      <c r="H92" s="2364"/>
      <c r="I92" s="2364"/>
      <c r="J92" s="2364"/>
      <c r="K92" s="2364"/>
      <c r="L92" s="2364"/>
      <c r="M92" s="2365"/>
      <c r="N92" s="2366"/>
      <c r="O92" s="2362" t="s">
        <v>880</v>
      </c>
      <c r="P92" s="2357">
        <v>8</v>
      </c>
      <c r="Q92" s="2383" t="s">
        <v>87</v>
      </c>
      <c r="R92" s="2345">
        <v>12</v>
      </c>
      <c r="S92" s="2383" t="s">
        <v>87</v>
      </c>
      <c r="T92" s="2358">
        <v>1</v>
      </c>
      <c r="U92" s="2359" t="s">
        <v>87</v>
      </c>
      <c r="V92" s="2384">
        <v>509070</v>
      </c>
      <c r="W92" s="2360" t="s">
        <v>88</v>
      </c>
      <c r="X92" s="2385">
        <f>PRODUCT(V92,T92,R92,P92)</f>
        <v>48870720</v>
      </c>
    </row>
    <row r="93" spans="1:25" ht="18" customHeight="1">
      <c r="A93" s="2361"/>
      <c r="B93" s="2367"/>
      <c r="C93" s="2367"/>
      <c r="D93" s="2367"/>
      <c r="E93" s="2355"/>
      <c r="F93" s="2363"/>
      <c r="G93" s="2364"/>
      <c r="H93" s="2364"/>
      <c r="I93" s="2364"/>
      <c r="J93" s="2364"/>
      <c r="K93" s="2364"/>
      <c r="L93" s="2364"/>
      <c r="M93" s="2365"/>
      <c r="N93" s="2366"/>
      <c r="O93" s="2362"/>
      <c r="P93" s="2357">
        <v>10</v>
      </c>
      <c r="Q93" s="2383" t="s">
        <v>87</v>
      </c>
      <c r="R93" s="2345">
        <v>12</v>
      </c>
      <c r="S93" s="2383" t="s">
        <v>87</v>
      </c>
      <c r="T93" s="2358">
        <v>1</v>
      </c>
      <c r="U93" s="2359" t="s">
        <v>87</v>
      </c>
      <c r="V93" s="2384">
        <v>23300</v>
      </c>
      <c r="W93" s="2360" t="s">
        <v>88</v>
      </c>
      <c r="X93" s="2385">
        <f>PRODUCT(V93,T93,R93,P93)</f>
        <v>2796000</v>
      </c>
      <c r="Y93" s="2368" t="s">
        <v>1025</v>
      </c>
    </row>
    <row r="94" spans="1:25" ht="18" customHeight="1">
      <c r="A94" s="2361"/>
      <c r="B94" s="2367"/>
      <c r="C94" s="2367"/>
      <c r="D94" s="2367"/>
      <c r="E94" s="193" t="s">
        <v>44</v>
      </c>
      <c r="F94" s="194" t="s">
        <v>68</v>
      </c>
      <c r="G94" s="195">
        <v>680000</v>
      </c>
      <c r="H94" s="195">
        <v>680000</v>
      </c>
      <c r="I94" s="195">
        <v>680000</v>
      </c>
      <c r="J94" s="195">
        <v>680000</v>
      </c>
      <c r="K94" s="195">
        <v>680000</v>
      </c>
      <c r="L94" s="195">
        <f>SUM(X94)</f>
        <v>680000</v>
      </c>
      <c r="M94" s="196">
        <f t="shared" ref="M94:M95" si="5">L94-K94</f>
        <v>0</v>
      </c>
      <c r="N94" s="197">
        <f>M94/H94</f>
        <v>0</v>
      </c>
      <c r="O94" s="1978" t="s">
        <v>68</v>
      </c>
      <c r="P94" s="1978"/>
      <c r="Q94" s="1978"/>
      <c r="R94" s="191">
        <v>1</v>
      </c>
      <c r="S94" s="1978" t="s">
        <v>24</v>
      </c>
      <c r="T94" s="198">
        <v>68</v>
      </c>
      <c r="U94" s="1979" t="s">
        <v>24</v>
      </c>
      <c r="V94" s="192">
        <v>10000</v>
      </c>
      <c r="W94" s="1979" t="s">
        <v>42</v>
      </c>
      <c r="X94" s="199">
        <f>PRODUCT(V94,T94,R94)</f>
        <v>680000</v>
      </c>
    </row>
    <row r="95" spans="1:25" ht="26.25" customHeight="1">
      <c r="A95" s="2361"/>
      <c r="B95" s="2367"/>
      <c r="C95" s="2367"/>
      <c r="D95" s="2367"/>
      <c r="E95" s="200" t="s">
        <v>282</v>
      </c>
      <c r="F95" s="201" t="s">
        <v>283</v>
      </c>
      <c r="G95" s="1970">
        <v>118740000</v>
      </c>
      <c r="H95" s="1970">
        <v>111211000</v>
      </c>
      <c r="I95" s="1970">
        <v>106704107</v>
      </c>
      <c r="J95" s="1970">
        <v>106704106.66666667</v>
      </c>
      <c r="K95" s="1970">
        <v>114864916.66666666</v>
      </c>
      <c r="L95" s="1970">
        <f>SUM(X95:X102)</f>
        <v>114864916.66666666</v>
      </c>
      <c r="M95" s="1971">
        <f t="shared" si="5"/>
        <v>0</v>
      </c>
      <c r="N95" s="1972">
        <f>M95/H95</f>
        <v>0</v>
      </c>
      <c r="O95" s="2346" t="s">
        <v>881</v>
      </c>
      <c r="P95" s="2347"/>
      <c r="Q95" s="2347"/>
      <c r="R95" s="2377"/>
      <c r="S95" s="2348"/>
      <c r="T95" s="2377" t="s">
        <v>882</v>
      </c>
      <c r="U95" s="2349" t="s">
        <v>883</v>
      </c>
      <c r="V95" s="2350">
        <v>1266011000</v>
      </c>
      <c r="W95" s="2352" t="s">
        <v>884</v>
      </c>
      <c r="X95" s="2351">
        <f>PRODUCT(V95,1/12)</f>
        <v>105500916.66666666</v>
      </c>
    </row>
    <row r="96" spans="1:25" ht="18" customHeight="1">
      <c r="A96" s="2361"/>
      <c r="B96" s="2367"/>
      <c r="C96" s="2367"/>
      <c r="D96" s="2367"/>
      <c r="E96" s="202"/>
      <c r="F96" s="2363"/>
      <c r="G96" s="2364"/>
      <c r="H96" s="2364"/>
      <c r="I96" s="2364"/>
      <c r="J96" s="2364"/>
      <c r="K96" s="2364"/>
      <c r="L96" s="2364"/>
      <c r="M96" s="2365"/>
      <c r="N96" s="2366"/>
      <c r="O96" s="2362" t="s">
        <v>885</v>
      </c>
      <c r="P96" s="2344"/>
      <c r="Q96" s="2344"/>
      <c r="R96" s="2391"/>
      <c r="S96" s="2383"/>
      <c r="T96" s="2378">
        <v>8.0000000000000002E-3</v>
      </c>
      <c r="U96" s="2359" t="s">
        <v>879</v>
      </c>
      <c r="V96" s="2384">
        <v>666250000</v>
      </c>
      <c r="W96" s="2360" t="s">
        <v>886</v>
      </c>
      <c r="X96" s="2385">
        <f>ROUND((V96*T96),-3)</f>
        <v>5330000</v>
      </c>
    </row>
    <row r="97" spans="1:24" ht="18" customHeight="1">
      <c r="A97" s="2361"/>
      <c r="B97" s="2367"/>
      <c r="C97" s="2367"/>
      <c r="D97" s="2367"/>
      <c r="E97" s="2355"/>
      <c r="F97" s="2363"/>
      <c r="G97" s="2364"/>
      <c r="H97" s="2364"/>
      <c r="I97" s="2364"/>
      <c r="J97" s="2364"/>
      <c r="K97" s="2364"/>
      <c r="L97" s="2364"/>
      <c r="M97" s="2365"/>
      <c r="N97" s="2366"/>
      <c r="O97" s="2346" t="s">
        <v>256</v>
      </c>
      <c r="P97" s="2347"/>
      <c r="Q97" s="2347"/>
      <c r="R97" s="2377"/>
      <c r="S97" s="2348"/>
      <c r="T97" s="2377" t="s">
        <v>284</v>
      </c>
      <c r="U97" s="2349" t="s">
        <v>243</v>
      </c>
      <c r="V97" s="2350">
        <f>SUM(X71:X72)+X77+X78</f>
        <v>23184000</v>
      </c>
      <c r="W97" s="2352" t="s">
        <v>244</v>
      </c>
      <c r="X97" s="2351">
        <f>PRODUCT(V97,1/12)</f>
        <v>1932000</v>
      </c>
    </row>
    <row r="98" spans="1:24" ht="18" customHeight="1">
      <c r="A98" s="2361"/>
      <c r="B98" s="2367"/>
      <c r="C98" s="2367"/>
      <c r="D98" s="2367"/>
      <c r="E98" s="2355"/>
      <c r="F98" s="2363"/>
      <c r="G98" s="2364"/>
      <c r="H98" s="2364"/>
      <c r="I98" s="2364"/>
      <c r="J98" s="2364"/>
      <c r="K98" s="2364"/>
      <c r="L98" s="2364"/>
      <c r="M98" s="2365"/>
      <c r="N98" s="2366"/>
      <c r="O98" s="2362" t="s">
        <v>117</v>
      </c>
      <c r="P98" s="2344"/>
      <c r="Q98" s="2344"/>
      <c r="R98" s="2391"/>
      <c r="S98" s="2383"/>
      <c r="T98" s="2378">
        <v>8.0000000000000002E-3</v>
      </c>
      <c r="U98" s="2359" t="s">
        <v>243</v>
      </c>
      <c r="V98" s="2384">
        <v>7165020</v>
      </c>
      <c r="W98" s="2360" t="s">
        <v>244</v>
      </c>
      <c r="X98" s="2385">
        <f>ROUND((V98*T98),-3)</f>
        <v>57000</v>
      </c>
    </row>
    <row r="99" spans="1:24" ht="18" customHeight="1">
      <c r="A99" s="2361"/>
      <c r="B99" s="2367"/>
      <c r="C99" s="2367"/>
      <c r="D99" s="2367"/>
      <c r="E99" s="2355"/>
      <c r="F99" s="2363"/>
      <c r="G99" s="2364"/>
      <c r="H99" s="2364"/>
      <c r="I99" s="2364"/>
      <c r="J99" s="2364"/>
      <c r="K99" s="2364"/>
      <c r="L99" s="2364"/>
      <c r="M99" s="2365"/>
      <c r="N99" s="2366"/>
      <c r="O99" s="2346" t="s">
        <v>70</v>
      </c>
      <c r="P99" s="2347"/>
      <c r="Q99" s="2347"/>
      <c r="R99" s="2377"/>
      <c r="S99" s="2348"/>
      <c r="T99" s="2377" t="s">
        <v>45</v>
      </c>
      <c r="U99" s="2349" t="s">
        <v>24</v>
      </c>
      <c r="V99" s="2350">
        <f>SUM(X71:X72)</f>
        <v>21480000</v>
      </c>
      <c r="W99" s="2352" t="s">
        <v>42</v>
      </c>
      <c r="X99" s="2351">
        <f>PRODUCT(V99,1/12)</f>
        <v>1790000</v>
      </c>
    </row>
    <row r="100" spans="1:24" ht="18" customHeight="1">
      <c r="A100" s="2361"/>
      <c r="B100" s="2367"/>
      <c r="C100" s="2367"/>
      <c r="D100" s="2367"/>
      <c r="E100" s="2355"/>
      <c r="F100" s="2363"/>
      <c r="G100" s="2364"/>
      <c r="H100" s="2364"/>
      <c r="I100" s="2364"/>
      <c r="J100" s="2364"/>
      <c r="K100" s="2364"/>
      <c r="L100" s="2364"/>
      <c r="M100" s="2365"/>
      <c r="N100" s="2366"/>
      <c r="O100" s="2362" t="s">
        <v>117</v>
      </c>
      <c r="P100" s="2344"/>
      <c r="Q100" s="2344"/>
      <c r="R100" s="2391"/>
      <c r="S100" s="2383"/>
      <c r="T100" s="2378">
        <v>8.0000000000000002E-3</v>
      </c>
      <c r="U100" s="2359" t="s">
        <v>24</v>
      </c>
      <c r="V100" s="2384">
        <v>2555510</v>
      </c>
      <c r="W100" s="2360" t="s">
        <v>42</v>
      </c>
      <c r="X100" s="2385">
        <f>ROUND((V100*T100),-3)</f>
        <v>20000</v>
      </c>
    </row>
    <row r="101" spans="1:24" ht="18" customHeight="1">
      <c r="A101" s="2361"/>
      <c r="B101" s="2367"/>
      <c r="C101" s="2367"/>
      <c r="D101" s="2367"/>
      <c r="E101" s="2355"/>
      <c r="F101" s="2363"/>
      <c r="G101" s="2364"/>
      <c r="H101" s="2364"/>
      <c r="I101" s="2364"/>
      <c r="J101" s="2364"/>
      <c r="K101" s="2364"/>
      <c r="L101" s="2364"/>
      <c r="M101" s="2365"/>
      <c r="N101" s="2366"/>
      <c r="O101" s="2346" t="s">
        <v>256</v>
      </c>
      <c r="P101" s="2347"/>
      <c r="Q101" s="2347"/>
      <c r="R101" s="2377"/>
      <c r="S101" s="2348"/>
      <c r="T101" s="2377" t="s">
        <v>284</v>
      </c>
      <c r="U101" s="2349" t="s">
        <v>243</v>
      </c>
      <c r="V101" s="2350">
        <v>2796000</v>
      </c>
      <c r="W101" s="2352" t="s">
        <v>244</v>
      </c>
      <c r="X101" s="2351">
        <f>PRODUCT(V101,1/12)</f>
        <v>233000</v>
      </c>
    </row>
    <row r="102" spans="1:24" ht="18" customHeight="1">
      <c r="A102" s="2361"/>
      <c r="B102" s="2367"/>
      <c r="C102" s="2367"/>
      <c r="D102" s="2367"/>
      <c r="E102" s="2355"/>
      <c r="F102" s="2363"/>
      <c r="G102" s="2364"/>
      <c r="H102" s="2364"/>
      <c r="I102" s="2364"/>
      <c r="J102" s="2364"/>
      <c r="K102" s="2364"/>
      <c r="L102" s="2364"/>
      <c r="M102" s="2365"/>
      <c r="N102" s="2366"/>
      <c r="O102" s="2362" t="s">
        <v>117</v>
      </c>
      <c r="P102" s="2344"/>
      <c r="Q102" s="2344"/>
      <c r="R102" s="2391"/>
      <c r="S102" s="2383"/>
      <c r="T102" s="2378">
        <v>8.0000000000000002E-3</v>
      </c>
      <c r="U102" s="2359" t="s">
        <v>243</v>
      </c>
      <c r="V102" s="2384">
        <v>233000</v>
      </c>
      <c r="W102" s="2360" t="s">
        <v>244</v>
      </c>
      <c r="X102" s="2385">
        <f>ROUND((V102*T102),-3)</f>
        <v>2000</v>
      </c>
    </row>
    <row r="103" spans="1:24" ht="18" customHeight="1">
      <c r="A103" s="2361"/>
      <c r="B103" s="2367"/>
      <c r="C103" s="2367"/>
      <c r="D103" s="2367"/>
      <c r="E103" s="203" t="s">
        <v>287</v>
      </c>
      <c r="F103" s="1969" t="s">
        <v>288</v>
      </c>
      <c r="G103" s="1970">
        <v>139771000</v>
      </c>
      <c r="H103" s="1970">
        <v>124638000</v>
      </c>
      <c r="I103" s="1970">
        <v>117129657</v>
      </c>
      <c r="J103" s="1970">
        <v>117129657.27463724</v>
      </c>
      <c r="K103" s="1970">
        <v>117815223.62316903</v>
      </c>
      <c r="L103" s="1970">
        <f>SUM(X103:X122)</f>
        <v>117815223.62316903</v>
      </c>
      <c r="M103" s="1971">
        <f>L103-K103</f>
        <v>0</v>
      </c>
      <c r="N103" s="1972">
        <f>M103/H103</f>
        <v>0</v>
      </c>
      <c r="O103" s="2346" t="s">
        <v>91</v>
      </c>
      <c r="P103" s="2347"/>
      <c r="Q103" s="2347"/>
      <c r="R103" s="2348"/>
      <c r="S103" s="2348"/>
      <c r="T103" s="1980">
        <v>3.2300000000000002E-2</v>
      </c>
      <c r="U103" s="2349" t="s">
        <v>612</v>
      </c>
      <c r="V103" s="2350">
        <v>1194838420</v>
      </c>
      <c r="W103" s="2352" t="s">
        <v>613</v>
      </c>
      <c r="X103" s="2351">
        <f>PRODUCT(V103,T103,R103)-47</f>
        <v>38593233.966000006</v>
      </c>
    </row>
    <row r="104" spans="1:24" ht="18" customHeight="1">
      <c r="A104" s="2361"/>
      <c r="B104" s="2367"/>
      <c r="C104" s="2367"/>
      <c r="D104" s="2367"/>
      <c r="E104" s="2355"/>
      <c r="F104" s="2363"/>
      <c r="G104" s="2364"/>
      <c r="H104" s="2364"/>
      <c r="I104" s="2364"/>
      <c r="J104" s="2364"/>
      <c r="K104" s="2364"/>
      <c r="L104" s="2364"/>
      <c r="M104" s="2365"/>
      <c r="N104" s="2366"/>
      <c r="O104" s="2362" t="s">
        <v>118</v>
      </c>
      <c r="P104" s="2344"/>
      <c r="Q104" s="2344"/>
      <c r="R104" s="2383"/>
      <c r="S104" s="2383"/>
      <c r="T104" s="1563">
        <v>4.2549999999999998E-2</v>
      </c>
      <c r="U104" s="2359" t="s">
        <v>612</v>
      </c>
      <c r="V104" s="2384">
        <v>38721110</v>
      </c>
      <c r="W104" s="2360" t="s">
        <v>42</v>
      </c>
      <c r="X104" s="2385">
        <f t="shared" ref="X104:X134" si="6">PRODUCT(V104,T104,R104)</f>
        <v>1647583.2304999998</v>
      </c>
    </row>
    <row r="105" spans="1:24" ht="18" customHeight="1">
      <c r="A105" s="2361"/>
      <c r="B105" s="2367"/>
      <c r="C105" s="2367"/>
      <c r="D105" s="2367"/>
      <c r="E105" s="2355"/>
      <c r="F105" s="2363"/>
      <c r="G105" s="2364"/>
      <c r="H105" s="2364"/>
      <c r="I105" s="2364"/>
      <c r="J105" s="2364"/>
      <c r="K105" s="2364"/>
      <c r="L105" s="2364"/>
      <c r="M105" s="2365"/>
      <c r="N105" s="2366"/>
      <c r="O105" s="2362" t="s">
        <v>92</v>
      </c>
      <c r="P105" s="2344"/>
      <c r="Q105" s="2344"/>
      <c r="R105" s="2383"/>
      <c r="S105" s="2383"/>
      <c r="T105" s="2378">
        <v>4.4999999999999998E-2</v>
      </c>
      <c r="U105" s="2359" t="s">
        <v>24</v>
      </c>
      <c r="V105" s="2384">
        <v>1194838420</v>
      </c>
      <c r="W105" s="2360" t="s">
        <v>42</v>
      </c>
      <c r="X105" s="2385">
        <f t="shared" si="6"/>
        <v>53767728.899999999</v>
      </c>
    </row>
    <row r="106" spans="1:24" ht="18" customHeight="1">
      <c r="A106" s="2361"/>
      <c r="B106" s="2367"/>
      <c r="C106" s="2367"/>
      <c r="D106" s="2367"/>
      <c r="E106" s="2355"/>
      <c r="F106" s="2363"/>
      <c r="G106" s="2364"/>
      <c r="H106" s="2364"/>
      <c r="I106" s="2364"/>
      <c r="J106" s="2364"/>
      <c r="K106" s="2364"/>
      <c r="L106" s="2364"/>
      <c r="M106" s="2365"/>
      <c r="N106" s="2366"/>
      <c r="O106" s="2362" t="s">
        <v>93</v>
      </c>
      <c r="P106" s="2344"/>
      <c r="Q106" s="2344"/>
      <c r="R106" s="2383"/>
      <c r="S106" s="2383"/>
      <c r="T106" s="1563">
        <v>1.0999999999999999E-2</v>
      </c>
      <c r="U106" s="2359" t="s">
        <v>24</v>
      </c>
      <c r="V106" s="2384">
        <v>1194838420</v>
      </c>
      <c r="W106" s="2360" t="s">
        <v>42</v>
      </c>
      <c r="X106" s="2385">
        <f t="shared" si="6"/>
        <v>13143222.619999999</v>
      </c>
    </row>
    <row r="107" spans="1:24" ht="18" customHeight="1">
      <c r="A107" s="2361"/>
      <c r="B107" s="2367"/>
      <c r="C107" s="2367"/>
      <c r="D107" s="2367"/>
      <c r="E107" s="2355"/>
      <c r="F107" s="2363"/>
      <c r="G107" s="2364"/>
      <c r="H107" s="2364"/>
      <c r="I107" s="2364"/>
      <c r="J107" s="2364"/>
      <c r="K107" s="2364"/>
      <c r="L107" s="2364"/>
      <c r="M107" s="2365"/>
      <c r="N107" s="2366"/>
      <c r="O107" s="2362" t="s">
        <v>94</v>
      </c>
      <c r="P107" s="2344"/>
      <c r="Q107" s="2344"/>
      <c r="R107" s="2383"/>
      <c r="S107" s="2383"/>
      <c r="T107" s="1563">
        <v>5.3E-3</v>
      </c>
      <c r="U107" s="2359" t="s">
        <v>24</v>
      </c>
      <c r="V107" s="2384">
        <v>1194838420</v>
      </c>
      <c r="W107" s="2360" t="s">
        <v>42</v>
      </c>
      <c r="X107" s="2385">
        <f t="shared" si="6"/>
        <v>6332643.6260000002</v>
      </c>
    </row>
    <row r="108" spans="1:24" ht="18" customHeight="1">
      <c r="A108" s="2361"/>
      <c r="B108" s="2367"/>
      <c r="C108" s="2367"/>
      <c r="D108" s="2367"/>
      <c r="E108" s="2355"/>
      <c r="F108" s="2363"/>
      <c r="G108" s="2364"/>
      <c r="H108" s="2364"/>
      <c r="I108" s="2364"/>
      <c r="J108" s="2364"/>
      <c r="K108" s="2364"/>
      <c r="L108" s="2364"/>
      <c r="M108" s="2365"/>
      <c r="N108" s="2366"/>
      <c r="O108" s="2346" t="s">
        <v>91</v>
      </c>
      <c r="P108" s="2347"/>
      <c r="Q108" s="2347"/>
      <c r="R108" s="2348"/>
      <c r="S108" s="2348"/>
      <c r="T108" s="1980">
        <v>3.2300000000000002E-2</v>
      </c>
      <c r="U108" s="2349" t="s">
        <v>24</v>
      </c>
      <c r="V108" s="2350">
        <v>2796000</v>
      </c>
      <c r="W108" s="2352" t="s">
        <v>42</v>
      </c>
      <c r="X108" s="2351">
        <f t="shared" ref="X108:X110" si="7">PRODUCT(V108,T108,R108)</f>
        <v>90310.8</v>
      </c>
    </row>
    <row r="109" spans="1:24" ht="18" customHeight="1">
      <c r="A109" s="2361"/>
      <c r="B109" s="2367"/>
      <c r="C109" s="2367"/>
      <c r="D109" s="2367"/>
      <c r="E109" s="2355"/>
      <c r="F109" s="2363"/>
      <c r="G109" s="2364"/>
      <c r="H109" s="2364"/>
      <c r="I109" s="2364"/>
      <c r="J109" s="2364"/>
      <c r="K109" s="2364"/>
      <c r="L109" s="2364"/>
      <c r="M109" s="2365"/>
      <c r="N109" s="2366"/>
      <c r="O109" s="2362" t="s">
        <v>118</v>
      </c>
      <c r="P109" s="2344"/>
      <c r="Q109" s="2344"/>
      <c r="R109" s="2383"/>
      <c r="S109" s="2383"/>
      <c r="T109" s="1563">
        <v>4.2549999999999998E-2</v>
      </c>
      <c r="U109" s="2359" t="s">
        <v>24</v>
      </c>
      <c r="V109" s="2384">
        <v>218140</v>
      </c>
      <c r="W109" s="2360" t="s">
        <v>42</v>
      </c>
      <c r="X109" s="2385">
        <f t="shared" si="7"/>
        <v>9281.857</v>
      </c>
    </row>
    <row r="110" spans="1:24" ht="18" customHeight="1">
      <c r="A110" s="2361"/>
      <c r="B110" s="2367"/>
      <c r="C110" s="2367"/>
      <c r="D110" s="2367"/>
      <c r="E110" s="2355"/>
      <c r="F110" s="2363"/>
      <c r="G110" s="2364"/>
      <c r="H110" s="2364"/>
      <c r="I110" s="2364"/>
      <c r="J110" s="2364"/>
      <c r="K110" s="2364"/>
      <c r="L110" s="2364"/>
      <c r="M110" s="2365"/>
      <c r="N110" s="2366"/>
      <c r="O110" s="2362" t="s">
        <v>92</v>
      </c>
      <c r="P110" s="2344"/>
      <c r="Q110" s="2344"/>
      <c r="R110" s="2383"/>
      <c r="S110" s="2383"/>
      <c r="T110" s="2378">
        <v>4.4999999999999998E-2</v>
      </c>
      <c r="U110" s="2359" t="s">
        <v>24</v>
      </c>
      <c r="V110" s="2384">
        <v>2796000</v>
      </c>
      <c r="W110" s="2360" t="s">
        <v>42</v>
      </c>
      <c r="X110" s="2385">
        <f t="shared" si="7"/>
        <v>125820</v>
      </c>
    </row>
    <row r="111" spans="1:24" ht="18" customHeight="1">
      <c r="A111" s="2361"/>
      <c r="B111" s="2367"/>
      <c r="C111" s="2367"/>
      <c r="D111" s="2367"/>
      <c r="E111" s="2355"/>
      <c r="F111" s="2363"/>
      <c r="G111" s="2364"/>
      <c r="H111" s="2364"/>
      <c r="I111" s="2364"/>
      <c r="J111" s="2364"/>
      <c r="K111" s="2364"/>
      <c r="L111" s="2364"/>
      <c r="M111" s="2365"/>
      <c r="N111" s="2366"/>
      <c r="O111" s="2346" t="s">
        <v>91</v>
      </c>
      <c r="P111" s="2347"/>
      <c r="Q111" s="2347"/>
      <c r="R111" s="2348"/>
      <c r="S111" s="2348"/>
      <c r="T111" s="1980">
        <v>3.2300000000000002E-2</v>
      </c>
      <c r="U111" s="2349" t="s">
        <v>243</v>
      </c>
      <c r="V111" s="2350">
        <f>SUM(X71:X72)+X77+X78</f>
        <v>23184000</v>
      </c>
      <c r="W111" s="2352" t="s">
        <v>244</v>
      </c>
      <c r="X111" s="2351">
        <f t="shared" si="6"/>
        <v>748843.20000000007</v>
      </c>
    </row>
    <row r="112" spans="1:24" ht="18" customHeight="1">
      <c r="A112" s="2361"/>
      <c r="B112" s="2367"/>
      <c r="C112" s="2367"/>
      <c r="D112" s="2367"/>
      <c r="E112" s="2355"/>
      <c r="F112" s="2363"/>
      <c r="G112" s="2364"/>
      <c r="H112" s="2364"/>
      <c r="I112" s="2364"/>
      <c r="J112" s="2364"/>
      <c r="K112" s="2364"/>
      <c r="L112" s="2364"/>
      <c r="M112" s="2365"/>
      <c r="N112" s="2366"/>
      <c r="O112" s="2362" t="s">
        <v>118</v>
      </c>
      <c r="P112" s="2344"/>
      <c r="Q112" s="2344"/>
      <c r="R112" s="2383"/>
      <c r="S112" s="2383"/>
      <c r="T112" s="1563">
        <v>4.2549999999999998E-2</v>
      </c>
      <c r="U112" s="2359" t="s">
        <v>243</v>
      </c>
      <c r="V112" s="2384">
        <f>X111</f>
        <v>748843.20000000007</v>
      </c>
      <c r="W112" s="2360" t="s">
        <v>244</v>
      </c>
      <c r="X112" s="2385">
        <f t="shared" si="6"/>
        <v>31863.278160000002</v>
      </c>
    </row>
    <row r="113" spans="1:24" ht="18" customHeight="1">
      <c r="A113" s="2361"/>
      <c r="B113" s="2367"/>
      <c r="C113" s="2367"/>
      <c r="D113" s="2367"/>
      <c r="E113" s="2355"/>
      <c r="F113" s="2363"/>
      <c r="G113" s="2364"/>
      <c r="H113" s="2364"/>
      <c r="I113" s="2364"/>
      <c r="J113" s="2364"/>
      <c r="K113" s="2364"/>
      <c r="L113" s="2364"/>
      <c r="M113" s="2365"/>
      <c r="N113" s="2366"/>
      <c r="O113" s="2362" t="s">
        <v>92</v>
      </c>
      <c r="P113" s="2344"/>
      <c r="Q113" s="2344"/>
      <c r="R113" s="2383"/>
      <c r="S113" s="2383"/>
      <c r="T113" s="2378">
        <v>4.4999999999999998E-2</v>
      </c>
      <c r="U113" s="2359" t="s">
        <v>243</v>
      </c>
      <c r="V113" s="2384">
        <f>SUM(X71:X72)+X77+X78</f>
        <v>23184000</v>
      </c>
      <c r="W113" s="2360" t="s">
        <v>244</v>
      </c>
      <c r="X113" s="2385">
        <f t="shared" si="6"/>
        <v>1043280</v>
      </c>
    </row>
    <row r="114" spans="1:24" ht="18" customHeight="1">
      <c r="A114" s="2361"/>
      <c r="B114" s="2367"/>
      <c r="C114" s="2367"/>
      <c r="D114" s="2367"/>
      <c r="E114" s="2355"/>
      <c r="F114" s="2363"/>
      <c r="G114" s="2364"/>
      <c r="H114" s="2364"/>
      <c r="I114" s="2364"/>
      <c r="J114" s="2364"/>
      <c r="K114" s="2364"/>
      <c r="L114" s="2364"/>
      <c r="M114" s="2365"/>
      <c r="N114" s="2366"/>
      <c r="O114" s="2362" t="s">
        <v>93</v>
      </c>
      <c r="P114" s="2344"/>
      <c r="Q114" s="2344"/>
      <c r="R114" s="2383"/>
      <c r="S114" s="2383"/>
      <c r="T114" s="1563">
        <v>1.0999999999999999E-2</v>
      </c>
      <c r="U114" s="2359" t="s">
        <v>243</v>
      </c>
      <c r="V114" s="2384">
        <f>SUM(X71:X72)+X77+X78</f>
        <v>23184000</v>
      </c>
      <c r="W114" s="2360" t="s">
        <v>244</v>
      </c>
      <c r="X114" s="2385">
        <f t="shared" si="6"/>
        <v>255023.99999999997</v>
      </c>
    </row>
    <row r="115" spans="1:24" ht="18" customHeight="1">
      <c r="A115" s="2361"/>
      <c r="B115" s="2367"/>
      <c r="C115" s="2367"/>
      <c r="D115" s="2367"/>
      <c r="E115" s="2355"/>
      <c r="F115" s="2363"/>
      <c r="G115" s="2364"/>
      <c r="H115" s="2364"/>
      <c r="I115" s="2364"/>
      <c r="J115" s="2364"/>
      <c r="K115" s="2364"/>
      <c r="L115" s="2364"/>
      <c r="M115" s="2365"/>
      <c r="N115" s="2366"/>
      <c r="O115" s="1937" t="s">
        <v>94</v>
      </c>
      <c r="P115" s="1981"/>
      <c r="Q115" s="1981"/>
      <c r="R115" s="1950"/>
      <c r="S115" s="1950"/>
      <c r="T115" s="1564">
        <v>5.3E-3</v>
      </c>
      <c r="U115" s="1949" t="s">
        <v>243</v>
      </c>
      <c r="V115" s="1951">
        <f>SUM(X71:X72)+X77+X78</f>
        <v>23184000</v>
      </c>
      <c r="W115" s="1952" t="s">
        <v>244</v>
      </c>
      <c r="X115" s="1942">
        <f t="shared" si="6"/>
        <v>122875.2</v>
      </c>
    </row>
    <row r="116" spans="1:24" ht="18" customHeight="1">
      <c r="A116" s="2361"/>
      <c r="B116" s="2367"/>
      <c r="C116" s="2367"/>
      <c r="D116" s="2367"/>
      <c r="E116" s="2355"/>
      <c r="F116" s="2363"/>
      <c r="G116" s="2364"/>
      <c r="H116" s="2364"/>
      <c r="I116" s="2364"/>
      <c r="J116" s="2364"/>
      <c r="K116" s="2364"/>
      <c r="L116" s="2364"/>
      <c r="M116" s="2365"/>
      <c r="N116" s="2366"/>
      <c r="O116" s="2346" t="s">
        <v>91</v>
      </c>
      <c r="P116" s="2347"/>
      <c r="Q116" s="2347"/>
      <c r="R116" s="2348"/>
      <c r="S116" s="2348"/>
      <c r="T116" s="1980">
        <v>3.2300000000000002E-2</v>
      </c>
      <c r="U116" s="2349" t="s">
        <v>243</v>
      </c>
      <c r="V116" s="2350">
        <f>SUM(X73:X74)</f>
        <v>9986600</v>
      </c>
      <c r="W116" s="2352" t="s">
        <v>244</v>
      </c>
      <c r="X116" s="2351">
        <f t="shared" si="6"/>
        <v>322567.18000000005</v>
      </c>
    </row>
    <row r="117" spans="1:24" ht="18" customHeight="1">
      <c r="A117" s="2361"/>
      <c r="B117" s="2367"/>
      <c r="C117" s="2367"/>
      <c r="D117" s="2367"/>
      <c r="E117" s="2355"/>
      <c r="F117" s="2363"/>
      <c r="G117" s="2364"/>
      <c r="H117" s="2364"/>
      <c r="I117" s="2364"/>
      <c r="J117" s="2364"/>
      <c r="K117" s="2364"/>
      <c r="L117" s="2364"/>
      <c r="M117" s="2365"/>
      <c r="N117" s="2366"/>
      <c r="O117" s="2362" t="s">
        <v>118</v>
      </c>
      <c r="P117" s="2344"/>
      <c r="Q117" s="2344"/>
      <c r="R117" s="2383"/>
      <c r="S117" s="2383"/>
      <c r="T117" s="1563">
        <v>4.2549999999999998E-2</v>
      </c>
      <c r="U117" s="2359" t="s">
        <v>243</v>
      </c>
      <c r="V117" s="2384">
        <f>X116</f>
        <v>322567.18000000005</v>
      </c>
      <c r="W117" s="2360" t="s">
        <v>244</v>
      </c>
      <c r="X117" s="2385">
        <f t="shared" si="6"/>
        <v>13725.233509000002</v>
      </c>
    </row>
    <row r="118" spans="1:24" ht="18" customHeight="1">
      <c r="A118" s="2361"/>
      <c r="B118" s="2367"/>
      <c r="C118" s="2367"/>
      <c r="D118" s="2367"/>
      <c r="E118" s="2355"/>
      <c r="F118" s="2363"/>
      <c r="G118" s="2364"/>
      <c r="H118" s="2364"/>
      <c r="I118" s="2364"/>
      <c r="J118" s="2364"/>
      <c r="K118" s="2364"/>
      <c r="L118" s="2364"/>
      <c r="M118" s="2365"/>
      <c r="N118" s="2366"/>
      <c r="O118" s="2362" t="s">
        <v>92</v>
      </c>
      <c r="P118" s="2344"/>
      <c r="Q118" s="2344"/>
      <c r="R118" s="2383"/>
      <c r="S118" s="2383"/>
      <c r="T118" s="2378">
        <v>4.4999999999999998E-2</v>
      </c>
      <c r="U118" s="2359" t="s">
        <v>243</v>
      </c>
      <c r="V118" s="2384">
        <f>SUM(X73:X74)</f>
        <v>9986600</v>
      </c>
      <c r="W118" s="2360" t="s">
        <v>244</v>
      </c>
      <c r="X118" s="2385">
        <f t="shared" si="6"/>
        <v>449397</v>
      </c>
    </row>
    <row r="119" spans="1:24" ht="18" customHeight="1">
      <c r="A119" s="2361"/>
      <c r="B119" s="1982"/>
      <c r="C119" s="1982"/>
      <c r="D119" s="1982"/>
      <c r="E119" s="2355"/>
      <c r="F119" s="2363"/>
      <c r="G119" s="2364"/>
      <c r="H119" s="2364"/>
      <c r="I119" s="2364"/>
      <c r="J119" s="2364"/>
      <c r="K119" s="2364"/>
      <c r="L119" s="2364"/>
      <c r="M119" s="2365"/>
      <c r="N119" s="2366"/>
      <c r="O119" s="2362" t="s">
        <v>93</v>
      </c>
      <c r="P119" s="2344"/>
      <c r="Q119" s="2344"/>
      <c r="R119" s="2383"/>
      <c r="S119" s="2383"/>
      <c r="T119" s="1563">
        <v>1.0999999999999999E-2</v>
      </c>
      <c r="U119" s="2359" t="s">
        <v>243</v>
      </c>
      <c r="V119" s="2384">
        <f>SUM(X73:X73)</f>
        <v>9218400</v>
      </c>
      <c r="W119" s="2360" t="s">
        <v>244</v>
      </c>
      <c r="X119" s="2385">
        <f t="shared" si="6"/>
        <v>101402.4</v>
      </c>
    </row>
    <row r="120" spans="1:24" ht="18" customHeight="1">
      <c r="A120" s="2361"/>
      <c r="B120" s="1982"/>
      <c r="C120" s="1982"/>
      <c r="D120" s="1982"/>
      <c r="E120" s="1973"/>
      <c r="F120" s="2363"/>
      <c r="G120" s="2364"/>
      <c r="H120" s="2364"/>
      <c r="I120" s="2364"/>
      <c r="J120" s="2364"/>
      <c r="K120" s="2364"/>
      <c r="L120" s="2364"/>
      <c r="M120" s="2365"/>
      <c r="N120" s="2366"/>
      <c r="O120" s="2362" t="s">
        <v>94</v>
      </c>
      <c r="P120" s="2344"/>
      <c r="Q120" s="2344"/>
      <c r="R120" s="2383"/>
      <c r="S120" s="2383"/>
      <c r="T120" s="1563">
        <v>5.3E-3</v>
      </c>
      <c r="U120" s="2359" t="s">
        <v>243</v>
      </c>
      <c r="V120" s="2384">
        <f>SUM(X73:X74)</f>
        <v>9986600</v>
      </c>
      <c r="W120" s="2360" t="s">
        <v>244</v>
      </c>
      <c r="X120" s="2385">
        <f t="shared" si="6"/>
        <v>52928.98</v>
      </c>
    </row>
    <row r="121" spans="1:24" ht="18" customHeight="1">
      <c r="A121" s="2361"/>
      <c r="B121" s="1982"/>
      <c r="C121" s="1982"/>
      <c r="D121" s="1982"/>
      <c r="E121" s="1973"/>
      <c r="F121" s="2363"/>
      <c r="G121" s="2364"/>
      <c r="H121" s="2364"/>
      <c r="I121" s="2364"/>
      <c r="J121" s="2364"/>
      <c r="K121" s="2364"/>
      <c r="L121" s="2364"/>
      <c r="M121" s="2365"/>
      <c r="N121" s="2366"/>
      <c r="O121" s="2346" t="s">
        <v>838</v>
      </c>
      <c r="P121" s="2347"/>
      <c r="Q121" s="2347"/>
      <c r="R121" s="2348"/>
      <c r="S121" s="2348"/>
      <c r="T121" s="1980">
        <v>1.7500000000000002E-2</v>
      </c>
      <c r="U121" s="2349" t="s">
        <v>839</v>
      </c>
      <c r="V121" s="2350">
        <v>39278000</v>
      </c>
      <c r="W121" s="2352" t="s">
        <v>840</v>
      </c>
      <c r="X121" s="2351">
        <f t="shared" si="6"/>
        <v>687365.00000000012</v>
      </c>
    </row>
    <row r="122" spans="1:24" ht="18" customHeight="1">
      <c r="A122" s="2361"/>
      <c r="B122" s="1982"/>
      <c r="C122" s="1982"/>
      <c r="D122" s="1982"/>
      <c r="E122" s="1973"/>
      <c r="F122" s="2363"/>
      <c r="G122" s="2364"/>
      <c r="H122" s="2364"/>
      <c r="I122" s="2364"/>
      <c r="J122" s="2364"/>
      <c r="K122" s="2364"/>
      <c r="L122" s="2364"/>
      <c r="M122" s="2365"/>
      <c r="N122" s="2366"/>
      <c r="O122" s="2362" t="s">
        <v>841</v>
      </c>
      <c r="P122" s="2344"/>
      <c r="Q122" s="2344"/>
      <c r="R122" s="2383"/>
      <c r="S122" s="1950"/>
      <c r="T122" s="1983">
        <v>7.0299999999999998E-3</v>
      </c>
      <c r="U122" s="1949" t="s">
        <v>839</v>
      </c>
      <c r="V122" s="1951">
        <v>39278400</v>
      </c>
      <c r="W122" s="1952" t="s">
        <v>840</v>
      </c>
      <c r="X122" s="1942">
        <f t="shared" si="6"/>
        <v>276127.152</v>
      </c>
    </row>
    <row r="123" spans="1:24" ht="18" customHeight="1">
      <c r="A123" s="2361"/>
      <c r="B123" s="2367"/>
      <c r="C123" s="2367"/>
      <c r="D123" s="2367"/>
      <c r="E123" s="1968" t="s">
        <v>289</v>
      </c>
      <c r="F123" s="1969" t="s">
        <v>290</v>
      </c>
      <c r="G123" s="1970">
        <v>14755000</v>
      </c>
      <c r="H123" s="1970">
        <v>13115000</v>
      </c>
      <c r="I123" s="1970">
        <v>19165000</v>
      </c>
      <c r="J123" s="1970">
        <v>19965000</v>
      </c>
      <c r="K123" s="1970">
        <v>19790000</v>
      </c>
      <c r="L123" s="1970">
        <f>SUM(X123:X136)</f>
        <v>19790000</v>
      </c>
      <c r="M123" s="1971">
        <f>L123-K123</f>
        <v>0</v>
      </c>
      <c r="N123" s="1972">
        <f>M123/H123</f>
        <v>0</v>
      </c>
      <c r="O123" s="2346" t="s">
        <v>332</v>
      </c>
      <c r="P123" s="2347"/>
      <c r="Q123" s="2347"/>
      <c r="R123" s="1984"/>
      <c r="S123" s="2348"/>
      <c r="T123" s="1985">
        <v>45</v>
      </c>
      <c r="U123" s="2349" t="s">
        <v>243</v>
      </c>
      <c r="V123" s="2350">
        <v>10000</v>
      </c>
      <c r="W123" s="2352" t="s">
        <v>244</v>
      </c>
      <c r="X123" s="2351">
        <f t="shared" si="6"/>
        <v>450000</v>
      </c>
    </row>
    <row r="124" spans="1:24" ht="18" customHeight="1">
      <c r="A124" s="2361"/>
      <c r="B124" s="2367"/>
      <c r="C124" s="2367"/>
      <c r="D124" s="2367"/>
      <c r="E124" s="1986"/>
      <c r="F124" s="2363"/>
      <c r="G124" s="2363"/>
      <c r="H124" s="2363"/>
      <c r="I124" s="2363"/>
      <c r="J124" s="2363"/>
      <c r="K124" s="2363"/>
      <c r="L124" s="2363"/>
      <c r="M124" s="2363"/>
      <c r="N124" s="2363"/>
      <c r="O124" s="2362" t="s">
        <v>291</v>
      </c>
      <c r="P124" s="2344"/>
      <c r="Q124" s="2344"/>
      <c r="R124" s="1987">
        <v>2</v>
      </c>
      <c r="S124" s="2383" t="s">
        <v>285</v>
      </c>
      <c r="T124" s="2358">
        <v>45</v>
      </c>
      <c r="U124" s="2359" t="s">
        <v>285</v>
      </c>
      <c r="V124" s="2384">
        <v>30000</v>
      </c>
      <c r="W124" s="2360" t="s">
        <v>286</v>
      </c>
      <c r="X124" s="2385">
        <f t="shared" si="6"/>
        <v>2700000</v>
      </c>
    </row>
    <row r="125" spans="1:24" ht="18" customHeight="1">
      <c r="A125" s="2361"/>
      <c r="B125" s="2367"/>
      <c r="C125" s="2367"/>
      <c r="D125" s="2367"/>
      <c r="E125" s="1986"/>
      <c r="F125" s="2363"/>
      <c r="G125" s="2363"/>
      <c r="H125" s="2363"/>
      <c r="I125" s="2363"/>
      <c r="J125" s="2363"/>
      <c r="K125" s="2363"/>
      <c r="L125" s="2363"/>
      <c r="M125" s="2363"/>
      <c r="N125" s="2363"/>
      <c r="O125" s="2362" t="s">
        <v>1390</v>
      </c>
      <c r="P125" s="2344"/>
      <c r="Q125" s="2344"/>
      <c r="R125" s="1987"/>
      <c r="S125" s="2383"/>
      <c r="T125" s="2291">
        <v>1</v>
      </c>
      <c r="U125" s="2359" t="s">
        <v>24</v>
      </c>
      <c r="V125" s="2384">
        <v>765000</v>
      </c>
      <c r="W125" s="2360" t="s">
        <v>42</v>
      </c>
      <c r="X125" s="2385">
        <f t="shared" si="6"/>
        <v>765000</v>
      </c>
    </row>
    <row r="126" spans="1:24" ht="18" customHeight="1">
      <c r="A126" s="2361"/>
      <c r="B126" s="2367"/>
      <c r="C126" s="2367"/>
      <c r="D126" s="2367"/>
      <c r="E126" s="1986"/>
      <c r="F126" s="2363"/>
      <c r="G126" s="2363"/>
      <c r="H126" s="2363"/>
      <c r="I126" s="2363"/>
      <c r="J126" s="2363"/>
      <c r="K126" s="2363"/>
      <c r="L126" s="2363"/>
      <c r="M126" s="2363"/>
      <c r="N126" s="2363"/>
      <c r="O126" s="2362" t="s">
        <v>609</v>
      </c>
      <c r="P126" s="2344"/>
      <c r="Q126" s="2344"/>
      <c r="R126" s="1987"/>
      <c r="S126" s="2383"/>
      <c r="T126" s="1992">
        <v>0</v>
      </c>
      <c r="U126" s="1988" t="s">
        <v>87</v>
      </c>
      <c r="V126" s="1989">
        <v>0</v>
      </c>
      <c r="W126" s="1988" t="s">
        <v>84</v>
      </c>
      <c r="X126" s="1990">
        <f t="shared" si="6"/>
        <v>0</v>
      </c>
    </row>
    <row r="127" spans="1:24" ht="18" customHeight="1">
      <c r="A127" s="2361"/>
      <c r="B127" s="2367"/>
      <c r="C127" s="2367"/>
      <c r="D127" s="2367"/>
      <c r="E127" s="1986"/>
      <c r="F127" s="2363"/>
      <c r="G127" s="2363"/>
      <c r="H127" s="2363"/>
      <c r="I127" s="2363"/>
      <c r="J127" s="2363"/>
      <c r="K127" s="2363"/>
      <c r="L127" s="2363"/>
      <c r="M127" s="2363"/>
      <c r="N127" s="2363"/>
      <c r="O127" s="2362" t="s">
        <v>574</v>
      </c>
      <c r="P127" s="2344"/>
      <c r="Q127" s="2344"/>
      <c r="R127" s="1987"/>
      <c r="S127" s="2383"/>
      <c r="T127" s="2358">
        <v>40</v>
      </c>
      <c r="U127" s="1988" t="s">
        <v>87</v>
      </c>
      <c r="V127" s="1989">
        <v>100000</v>
      </c>
      <c r="W127" s="1988" t="s">
        <v>84</v>
      </c>
      <c r="X127" s="1990">
        <f t="shared" si="6"/>
        <v>4000000</v>
      </c>
    </row>
    <row r="128" spans="1:24" ht="18" customHeight="1">
      <c r="A128" s="2361"/>
      <c r="B128" s="2367"/>
      <c r="C128" s="2367"/>
      <c r="D128" s="2367"/>
      <c r="E128" s="1986"/>
      <c r="F128" s="2363"/>
      <c r="G128" s="2363"/>
      <c r="H128" s="2363"/>
      <c r="I128" s="2363"/>
      <c r="J128" s="2363"/>
      <c r="K128" s="2363"/>
      <c r="L128" s="2363"/>
      <c r="M128" s="2363"/>
      <c r="N128" s="2363"/>
      <c r="O128" s="2362" t="s">
        <v>385</v>
      </c>
      <c r="P128" s="2344"/>
      <c r="Q128" s="2344"/>
      <c r="R128" s="1987"/>
      <c r="S128" s="2383"/>
      <c r="T128" s="2118">
        <v>80</v>
      </c>
      <c r="U128" s="1988" t="s">
        <v>87</v>
      </c>
      <c r="V128" s="1989">
        <v>32000</v>
      </c>
      <c r="W128" s="1988" t="s">
        <v>84</v>
      </c>
      <c r="X128" s="1990">
        <f t="shared" si="6"/>
        <v>2560000</v>
      </c>
    </row>
    <row r="129" spans="1:24" ht="18" customHeight="1">
      <c r="A129" s="2361"/>
      <c r="B129" s="2367"/>
      <c r="C129" s="2367"/>
      <c r="D129" s="2367"/>
      <c r="E129" s="1986"/>
      <c r="F129" s="2363"/>
      <c r="G129" s="2363"/>
      <c r="H129" s="2363"/>
      <c r="I129" s="2363"/>
      <c r="J129" s="2363"/>
      <c r="K129" s="2363"/>
      <c r="L129" s="2363"/>
      <c r="M129" s="2363"/>
      <c r="N129" s="2363"/>
      <c r="O129" s="2362" t="s">
        <v>386</v>
      </c>
      <c r="P129" s="2344"/>
      <c r="Q129" s="2344"/>
      <c r="R129" s="1987"/>
      <c r="S129" s="2383"/>
      <c r="T129" s="1992">
        <v>1</v>
      </c>
      <c r="U129" s="1988" t="s">
        <v>87</v>
      </c>
      <c r="V129" s="1989">
        <v>440000</v>
      </c>
      <c r="W129" s="1988" t="s">
        <v>84</v>
      </c>
      <c r="X129" s="1990">
        <f t="shared" si="6"/>
        <v>440000</v>
      </c>
    </row>
    <row r="130" spans="1:24" ht="18" customHeight="1">
      <c r="A130" s="2361"/>
      <c r="B130" s="2367"/>
      <c r="C130" s="2367"/>
      <c r="D130" s="2367"/>
      <c r="E130" s="1986"/>
      <c r="F130" s="2363"/>
      <c r="G130" s="2363"/>
      <c r="H130" s="2363"/>
      <c r="I130" s="2363"/>
      <c r="J130" s="2363"/>
      <c r="K130" s="2363"/>
      <c r="L130" s="2363"/>
      <c r="M130" s="2363"/>
      <c r="N130" s="2363"/>
      <c r="O130" s="2362" t="s">
        <v>607</v>
      </c>
      <c r="P130" s="2369"/>
      <c r="Q130" s="1991"/>
      <c r="R130" s="1991"/>
      <c r="S130" s="1988"/>
      <c r="T130" s="1992">
        <v>12</v>
      </c>
      <c r="U130" s="1988" t="s">
        <v>87</v>
      </c>
      <c r="V130" s="1989">
        <v>100000</v>
      </c>
      <c r="W130" s="1988" t="s">
        <v>84</v>
      </c>
      <c r="X130" s="1990">
        <f t="shared" si="6"/>
        <v>1200000</v>
      </c>
    </row>
    <row r="131" spans="1:24" ht="18" customHeight="1">
      <c r="A131" s="2361"/>
      <c r="B131" s="2367"/>
      <c r="C131" s="2367"/>
      <c r="D131" s="2367"/>
      <c r="E131" s="1986"/>
      <c r="F131" s="2363"/>
      <c r="G131" s="2363"/>
      <c r="H131" s="2363"/>
      <c r="I131" s="2363"/>
      <c r="J131" s="2363"/>
      <c r="K131" s="2363"/>
      <c r="L131" s="2363"/>
      <c r="M131" s="2363"/>
      <c r="N131" s="2363"/>
      <c r="O131" s="2362" t="s">
        <v>307</v>
      </c>
      <c r="P131" s="2369"/>
      <c r="Q131" s="1991"/>
      <c r="R131" s="1991"/>
      <c r="S131" s="1988"/>
      <c r="T131" s="1992">
        <v>1</v>
      </c>
      <c r="U131" s="1988" t="s">
        <v>87</v>
      </c>
      <c r="V131" s="1989">
        <v>1000000</v>
      </c>
      <c r="W131" s="1988" t="s">
        <v>84</v>
      </c>
      <c r="X131" s="1990">
        <f t="shared" si="6"/>
        <v>1000000</v>
      </c>
    </row>
    <row r="132" spans="1:24" ht="18" customHeight="1">
      <c r="A132" s="2361"/>
      <c r="B132" s="2367"/>
      <c r="C132" s="2367"/>
      <c r="D132" s="2367"/>
      <c r="E132" s="1986"/>
      <c r="F132" s="2363"/>
      <c r="G132" s="2363"/>
      <c r="H132" s="2363"/>
      <c r="I132" s="2363"/>
      <c r="J132" s="2363"/>
      <c r="K132" s="2363"/>
      <c r="L132" s="2363"/>
      <c r="M132" s="2363"/>
      <c r="N132" s="2363"/>
      <c r="O132" s="2369" t="s">
        <v>308</v>
      </c>
      <c r="P132" s="2369"/>
      <c r="Q132" s="1991"/>
      <c r="R132" s="1991"/>
      <c r="S132" s="1988"/>
      <c r="T132" s="1993">
        <v>0</v>
      </c>
      <c r="U132" s="1988" t="s">
        <v>87</v>
      </c>
      <c r="V132" s="1989">
        <v>200000</v>
      </c>
      <c r="W132" s="1988" t="s">
        <v>84</v>
      </c>
      <c r="X132" s="1990">
        <f t="shared" si="6"/>
        <v>0</v>
      </c>
    </row>
    <row r="133" spans="1:24" ht="18" customHeight="1">
      <c r="A133" s="2361"/>
      <c r="B133" s="2367"/>
      <c r="C133" s="2367"/>
      <c r="D133" s="2367"/>
      <c r="E133" s="1986"/>
      <c r="F133" s="2363"/>
      <c r="G133" s="2363"/>
      <c r="H133" s="2363"/>
      <c r="I133" s="2363"/>
      <c r="J133" s="2363"/>
      <c r="K133" s="2363"/>
      <c r="L133" s="2363"/>
      <c r="M133" s="2363"/>
      <c r="N133" s="2363"/>
      <c r="O133" s="2362" t="s">
        <v>377</v>
      </c>
      <c r="P133" s="2344" t="s">
        <v>402</v>
      </c>
      <c r="Q133" s="2344"/>
      <c r="R133" s="1987">
        <v>2</v>
      </c>
      <c r="S133" s="2383" t="s">
        <v>24</v>
      </c>
      <c r="T133" s="2358">
        <v>1</v>
      </c>
      <c r="U133" s="2359" t="s">
        <v>24</v>
      </c>
      <c r="V133" s="2384">
        <v>200000</v>
      </c>
      <c r="W133" s="2360" t="s">
        <v>42</v>
      </c>
      <c r="X133" s="1994">
        <f t="shared" si="6"/>
        <v>400000</v>
      </c>
    </row>
    <row r="134" spans="1:24" ht="18" customHeight="1">
      <c r="A134" s="2361"/>
      <c r="B134" s="2367"/>
      <c r="C134" s="2367"/>
      <c r="D134" s="2367"/>
      <c r="E134" s="1986"/>
      <c r="F134" s="2363"/>
      <c r="G134" s="2363"/>
      <c r="H134" s="2363"/>
      <c r="I134" s="2363"/>
      <c r="J134" s="2363"/>
      <c r="K134" s="2363"/>
      <c r="L134" s="2363"/>
      <c r="M134" s="2363"/>
      <c r="N134" s="2363"/>
      <c r="O134" s="2362"/>
      <c r="P134" s="2344" t="s">
        <v>490</v>
      </c>
      <c r="Q134" s="2344"/>
      <c r="R134" s="1987">
        <v>2</v>
      </c>
      <c r="S134" s="2383" t="s">
        <v>24</v>
      </c>
      <c r="T134" s="2358">
        <v>2</v>
      </c>
      <c r="U134" s="2359" t="s">
        <v>24</v>
      </c>
      <c r="V134" s="2384">
        <v>100000</v>
      </c>
      <c r="W134" s="2360" t="s">
        <v>42</v>
      </c>
      <c r="X134" s="1994">
        <f t="shared" si="6"/>
        <v>400000</v>
      </c>
    </row>
    <row r="135" spans="1:24" ht="18" customHeight="1">
      <c r="A135" s="2361"/>
      <c r="B135" s="2367"/>
      <c r="C135" s="2367"/>
      <c r="D135" s="2367"/>
      <c r="E135" s="1986"/>
      <c r="F135" s="2363"/>
      <c r="G135" s="2363"/>
      <c r="H135" s="2363"/>
      <c r="I135" s="2363"/>
      <c r="J135" s="2363"/>
      <c r="K135" s="2363"/>
      <c r="L135" s="2363"/>
      <c r="M135" s="2363"/>
      <c r="N135" s="2363"/>
      <c r="O135" s="2362" t="s">
        <v>1228</v>
      </c>
      <c r="P135" s="2344"/>
      <c r="Q135" s="2344"/>
      <c r="R135" s="1987"/>
      <c r="S135" s="2383"/>
      <c r="T135" s="1992">
        <v>1</v>
      </c>
      <c r="U135" s="1988" t="s">
        <v>87</v>
      </c>
      <c r="V135" s="1989">
        <v>2900000</v>
      </c>
      <c r="W135" s="1988" t="s">
        <v>84</v>
      </c>
      <c r="X135" s="1990">
        <f>PRODUCT(V135,T135,R135)</f>
        <v>2900000</v>
      </c>
    </row>
    <row r="136" spans="1:24" ht="18" customHeight="1">
      <c r="A136" s="2361"/>
      <c r="B136" s="2367"/>
      <c r="C136" s="1995"/>
      <c r="D136" s="1995"/>
      <c r="E136" s="1996"/>
      <c r="F136" s="1997"/>
      <c r="G136" s="1997"/>
      <c r="H136" s="1997"/>
      <c r="I136" s="1997"/>
      <c r="J136" s="1997"/>
      <c r="K136" s="1997"/>
      <c r="L136" s="1997"/>
      <c r="M136" s="1997"/>
      <c r="N136" s="1997"/>
      <c r="O136" s="1937"/>
      <c r="P136" s="1981"/>
      <c r="Q136" s="1981"/>
      <c r="R136" s="2504"/>
      <c r="S136" s="1950"/>
      <c r="T136" s="1998">
        <v>1</v>
      </c>
      <c r="U136" s="1999" t="s">
        <v>87</v>
      </c>
      <c r="V136" s="2000">
        <v>2975000</v>
      </c>
      <c r="W136" s="1999" t="s">
        <v>84</v>
      </c>
      <c r="X136" s="2001">
        <f>PRODUCT(V136,T136,R136)</f>
        <v>2975000</v>
      </c>
    </row>
    <row r="137" spans="1:24" ht="26.25" customHeight="1">
      <c r="A137" s="2295"/>
      <c r="B137" s="2296"/>
      <c r="C137" s="2002">
        <v>12</v>
      </c>
      <c r="D137" s="2003" t="s">
        <v>46</v>
      </c>
      <c r="E137" s="2002"/>
      <c r="F137" s="2002" t="s">
        <v>47</v>
      </c>
      <c r="G137" s="2004">
        <f>SUM(G138:G145)</f>
        <v>3800000</v>
      </c>
      <c r="H137" s="2004">
        <f>SUM(H138:H145)</f>
        <v>3800000</v>
      </c>
      <c r="I137" s="2004">
        <f>SUM(I138:I145)</f>
        <v>23600000</v>
      </c>
      <c r="J137" s="2004">
        <v>23600000</v>
      </c>
      <c r="K137" s="2004">
        <v>23600000</v>
      </c>
      <c r="L137" s="2004">
        <f>SUM(L138:L145)</f>
        <v>23600000</v>
      </c>
      <c r="M137" s="2005">
        <f>L137-K137</f>
        <v>0</v>
      </c>
      <c r="N137" s="2006">
        <f>M137/H137</f>
        <v>0</v>
      </c>
      <c r="O137" s="2007"/>
      <c r="P137" s="2008"/>
      <c r="Q137" s="2009"/>
      <c r="R137" s="2010"/>
      <c r="S137" s="2008"/>
      <c r="T137" s="2008"/>
      <c r="U137" s="2011"/>
      <c r="V137" s="2008"/>
      <c r="W137" s="2010"/>
      <c r="X137" s="2012"/>
    </row>
    <row r="138" spans="1:24" ht="18" customHeight="1">
      <c r="A138" s="2295"/>
      <c r="B138" s="2296"/>
      <c r="C138" s="2296"/>
      <c r="D138" s="2296"/>
      <c r="E138" s="2296">
        <v>121</v>
      </c>
      <c r="F138" s="2013" t="s">
        <v>48</v>
      </c>
      <c r="G138" s="2297">
        <v>1200000</v>
      </c>
      <c r="H138" s="2297">
        <v>1200000</v>
      </c>
      <c r="I138" s="2297">
        <v>3600000</v>
      </c>
      <c r="J138" s="2297">
        <v>3600000</v>
      </c>
      <c r="K138" s="2297">
        <v>3600000</v>
      </c>
      <c r="L138" s="2297">
        <f>SUM(X138:X139)</f>
        <v>3600000</v>
      </c>
      <c r="M138" s="2014">
        <f>L138-K138</f>
        <v>0</v>
      </c>
      <c r="N138" s="2015">
        <f>M138/H138</f>
        <v>0</v>
      </c>
      <c r="O138" s="2362" t="s">
        <v>339</v>
      </c>
      <c r="P138" s="2369"/>
      <c r="Q138" s="2016"/>
      <c r="R138" s="2017"/>
      <c r="S138" s="2017"/>
      <c r="T138" s="2356">
        <v>12</v>
      </c>
      <c r="U138" s="2018" t="s">
        <v>24</v>
      </c>
      <c r="V138" s="2019">
        <v>100000</v>
      </c>
      <c r="W138" s="1988" t="s">
        <v>49</v>
      </c>
      <c r="X138" s="1990">
        <f t="shared" ref="X138:X144" si="8">PRODUCT(V138,T138,R138)</f>
        <v>1200000</v>
      </c>
    </row>
    <row r="139" spans="1:24" ht="18" customHeight="1">
      <c r="A139" s="2295"/>
      <c r="B139" s="2296"/>
      <c r="C139" s="2296"/>
      <c r="D139" s="2296"/>
      <c r="E139" s="2296"/>
      <c r="F139" s="2013"/>
      <c r="G139" s="2297"/>
      <c r="H139" s="2297"/>
      <c r="I139" s="2297"/>
      <c r="J139" s="2297"/>
      <c r="K139" s="2297"/>
      <c r="L139" s="2297"/>
      <c r="M139" s="2020"/>
      <c r="N139" s="2298"/>
      <c r="O139" s="1937" t="s">
        <v>1227</v>
      </c>
      <c r="P139" s="1938"/>
      <c r="Q139" s="2021"/>
      <c r="R139" s="2022"/>
      <c r="S139" s="2022"/>
      <c r="T139" s="2023">
        <v>12</v>
      </c>
      <c r="U139" s="2024" t="s">
        <v>24</v>
      </c>
      <c r="V139" s="2025">
        <v>200000</v>
      </c>
      <c r="W139" s="1999" t="s">
        <v>49</v>
      </c>
      <c r="X139" s="2001">
        <f t="shared" si="8"/>
        <v>2400000</v>
      </c>
    </row>
    <row r="140" spans="1:24" ht="18" customHeight="1">
      <c r="A140" s="2035"/>
      <c r="B140" s="2036"/>
      <c r="C140" s="2036"/>
      <c r="D140" s="2036"/>
      <c r="E140" s="1926">
        <v>122</v>
      </c>
      <c r="F140" s="2486" t="s">
        <v>75</v>
      </c>
      <c r="G140" s="2487">
        <v>0</v>
      </c>
      <c r="H140" s="2487">
        <v>0</v>
      </c>
      <c r="I140" s="2487">
        <v>17400000</v>
      </c>
      <c r="J140" s="2487">
        <v>17400000</v>
      </c>
      <c r="K140" s="2487">
        <v>17400000</v>
      </c>
      <c r="L140" s="2487">
        <f>SUM(X140:X144)</f>
        <v>17400000</v>
      </c>
      <c r="M140" s="2488">
        <f>L140-K140</f>
        <v>0</v>
      </c>
      <c r="N140" s="2489" t="e">
        <f>M140/H140</f>
        <v>#DIV/0!</v>
      </c>
      <c r="O140" s="2490" t="s">
        <v>1146</v>
      </c>
      <c r="P140" s="2491" t="s">
        <v>889</v>
      </c>
      <c r="Q140" s="2491"/>
      <c r="R140" s="2492">
        <v>12</v>
      </c>
      <c r="S140" s="2493" t="s">
        <v>87</v>
      </c>
      <c r="T140" s="2494">
        <v>1</v>
      </c>
      <c r="U140" s="2495" t="s">
        <v>87</v>
      </c>
      <c r="V140" s="2496">
        <v>300000</v>
      </c>
      <c r="W140" s="2497" t="s">
        <v>88</v>
      </c>
      <c r="X140" s="2498">
        <f t="shared" si="8"/>
        <v>3600000</v>
      </c>
    </row>
    <row r="141" spans="1:24" ht="18" customHeight="1">
      <c r="A141" s="2042"/>
      <c r="B141" s="2043"/>
      <c r="C141" s="2043"/>
      <c r="D141" s="2043"/>
      <c r="E141" s="2043"/>
      <c r="F141" s="2097"/>
      <c r="G141" s="2499"/>
      <c r="H141" s="2499"/>
      <c r="I141" s="2499"/>
      <c r="J141" s="2499"/>
      <c r="K141" s="2499"/>
      <c r="L141" s="2499"/>
      <c r="M141" s="2098"/>
      <c r="N141" s="2131"/>
      <c r="O141" s="1960"/>
      <c r="P141" s="2500" t="s">
        <v>890</v>
      </c>
      <c r="Q141" s="2500"/>
      <c r="R141" s="2482">
        <v>12</v>
      </c>
      <c r="S141" s="1963" t="s">
        <v>87</v>
      </c>
      <c r="T141" s="1964">
        <v>1</v>
      </c>
      <c r="U141" s="1962" t="s">
        <v>87</v>
      </c>
      <c r="V141" s="1965">
        <v>200000</v>
      </c>
      <c r="W141" s="1966" t="s">
        <v>88</v>
      </c>
      <c r="X141" s="1967">
        <f t="shared" si="8"/>
        <v>2400000</v>
      </c>
    </row>
    <row r="142" spans="1:24" ht="18" customHeight="1">
      <c r="A142" s="2295"/>
      <c r="B142" s="2296"/>
      <c r="C142" s="2296"/>
      <c r="D142" s="2296"/>
      <c r="E142" s="2296"/>
      <c r="F142" s="2013"/>
      <c r="G142" s="2297"/>
      <c r="H142" s="2297"/>
      <c r="I142" s="2297"/>
      <c r="J142" s="2297"/>
      <c r="K142" s="2297"/>
      <c r="L142" s="2297"/>
      <c r="M142" s="2020"/>
      <c r="N142" s="2298"/>
      <c r="O142" s="2362"/>
      <c r="P142" s="2344" t="s">
        <v>891</v>
      </c>
      <c r="Q142" s="2344"/>
      <c r="R142" s="2345">
        <v>12</v>
      </c>
      <c r="S142" s="2383" t="s">
        <v>87</v>
      </c>
      <c r="T142" s="2358">
        <v>1</v>
      </c>
      <c r="U142" s="2359" t="s">
        <v>87</v>
      </c>
      <c r="V142" s="2384">
        <v>150000</v>
      </c>
      <c r="W142" s="2360" t="s">
        <v>88</v>
      </c>
      <c r="X142" s="2385">
        <f t="shared" si="8"/>
        <v>1800000</v>
      </c>
    </row>
    <row r="143" spans="1:24" ht="18" customHeight="1">
      <c r="A143" s="2295"/>
      <c r="B143" s="2296"/>
      <c r="C143" s="2296"/>
      <c r="D143" s="2296"/>
      <c r="E143" s="2296"/>
      <c r="F143" s="2013"/>
      <c r="G143" s="2297"/>
      <c r="H143" s="2297"/>
      <c r="I143" s="2297"/>
      <c r="J143" s="2297"/>
      <c r="K143" s="2297"/>
      <c r="L143" s="2297"/>
      <c r="M143" s="2020"/>
      <c r="N143" s="2298"/>
      <c r="O143" s="2362"/>
      <c r="P143" s="2344" t="s">
        <v>892</v>
      </c>
      <c r="Q143" s="2344"/>
      <c r="R143" s="2345">
        <v>12</v>
      </c>
      <c r="S143" s="2383" t="s">
        <v>87</v>
      </c>
      <c r="T143" s="2358">
        <v>5</v>
      </c>
      <c r="U143" s="2359" t="s">
        <v>87</v>
      </c>
      <c r="V143" s="2384">
        <v>100000</v>
      </c>
      <c r="W143" s="2360" t="s">
        <v>88</v>
      </c>
      <c r="X143" s="2385">
        <f t="shared" si="8"/>
        <v>6000000</v>
      </c>
    </row>
    <row r="144" spans="1:24" ht="18" customHeight="1">
      <c r="A144" s="2295"/>
      <c r="B144" s="2296"/>
      <c r="C144" s="2296"/>
      <c r="D144" s="2296"/>
      <c r="E144" s="2296"/>
      <c r="F144" s="2013"/>
      <c r="G144" s="2297"/>
      <c r="H144" s="2297"/>
      <c r="I144" s="2297"/>
      <c r="J144" s="2297"/>
      <c r="K144" s="2297"/>
      <c r="L144" s="2297"/>
      <c r="M144" s="2020"/>
      <c r="N144" s="2298"/>
      <c r="O144" s="2362"/>
      <c r="P144" s="2344" t="s">
        <v>893</v>
      </c>
      <c r="Q144" s="2344"/>
      <c r="R144" s="2345">
        <v>12</v>
      </c>
      <c r="S144" s="2383" t="s">
        <v>87</v>
      </c>
      <c r="T144" s="2358">
        <v>5</v>
      </c>
      <c r="U144" s="2359" t="s">
        <v>87</v>
      </c>
      <c r="V144" s="2384">
        <v>60000</v>
      </c>
      <c r="W144" s="2360" t="s">
        <v>88</v>
      </c>
      <c r="X144" s="2385">
        <f t="shared" si="8"/>
        <v>3600000</v>
      </c>
    </row>
    <row r="145" spans="1:24" ht="18" customHeight="1">
      <c r="A145" s="2295"/>
      <c r="B145" s="2296"/>
      <c r="C145" s="2296"/>
      <c r="D145" s="2296"/>
      <c r="E145" s="2026">
        <v>123</v>
      </c>
      <c r="F145" s="2027" t="s">
        <v>76</v>
      </c>
      <c r="G145" s="2028">
        <v>2600000</v>
      </c>
      <c r="H145" s="2028">
        <v>2600000</v>
      </c>
      <c r="I145" s="2028">
        <v>2600000</v>
      </c>
      <c r="J145" s="2028">
        <v>2600000</v>
      </c>
      <c r="K145" s="2028">
        <v>2600000</v>
      </c>
      <c r="L145" s="2028">
        <f>SUM(X145:X148)</f>
        <v>2600000</v>
      </c>
      <c r="M145" s="2014">
        <f>L145-K145</f>
        <v>0</v>
      </c>
      <c r="N145" s="2015">
        <f>M145/H145</f>
        <v>0</v>
      </c>
      <c r="O145" s="2346"/>
      <c r="P145" s="2029"/>
      <c r="Q145" s="2030"/>
      <c r="R145" s="2029"/>
      <c r="S145" s="2029"/>
      <c r="T145" s="2030"/>
      <c r="U145" s="2031"/>
      <c r="V145" s="2032"/>
      <c r="W145" s="2033"/>
      <c r="X145" s="2034"/>
    </row>
    <row r="146" spans="1:24" ht="18" customHeight="1">
      <c r="A146" s="2295"/>
      <c r="B146" s="2296"/>
      <c r="C146" s="2296"/>
      <c r="D146" s="2296"/>
      <c r="E146" s="2296"/>
      <c r="F146" s="2013"/>
      <c r="G146" s="2297"/>
      <c r="H146" s="2297"/>
      <c r="I146" s="2297"/>
      <c r="J146" s="2297"/>
      <c r="K146" s="2297"/>
      <c r="L146" s="2297"/>
      <c r="M146" s="2297"/>
      <c r="N146" s="2298"/>
      <c r="O146" s="2362" t="s">
        <v>273</v>
      </c>
      <c r="P146" s="2369"/>
      <c r="Q146" s="2016"/>
      <c r="R146" s="2369"/>
      <c r="S146" s="2369"/>
      <c r="T146" s="1987">
        <v>4</v>
      </c>
      <c r="U146" s="1976" t="s">
        <v>87</v>
      </c>
      <c r="V146" s="2019">
        <v>300000</v>
      </c>
      <c r="W146" s="1988" t="s">
        <v>84</v>
      </c>
      <c r="X146" s="1990">
        <f t="shared" ref="X146:X214" si="9">PRODUCT(V146,T146,R146)</f>
        <v>1200000</v>
      </c>
    </row>
    <row r="147" spans="1:24" ht="18" customHeight="1">
      <c r="A147" s="2295"/>
      <c r="B147" s="2296"/>
      <c r="C147" s="2296"/>
      <c r="D147" s="2296"/>
      <c r="E147" s="2296"/>
      <c r="F147" s="2013"/>
      <c r="G147" s="2297"/>
      <c r="H147" s="2297"/>
      <c r="I147" s="2297"/>
      <c r="J147" s="2297"/>
      <c r="K147" s="2297"/>
      <c r="L147" s="2297"/>
      <c r="M147" s="2297"/>
      <c r="N147" s="2298"/>
      <c r="O147" s="2362" t="s">
        <v>353</v>
      </c>
      <c r="P147" s="2369"/>
      <c r="Q147" s="2016"/>
      <c r="R147" s="2017"/>
      <c r="S147" s="2017"/>
      <c r="T147" s="1987">
        <v>4</v>
      </c>
      <c r="U147" s="2018" t="s">
        <v>24</v>
      </c>
      <c r="V147" s="2019">
        <v>125000</v>
      </c>
      <c r="W147" s="1988" t="s">
        <v>49</v>
      </c>
      <c r="X147" s="1990">
        <f t="shared" si="9"/>
        <v>500000</v>
      </c>
    </row>
    <row r="148" spans="1:24" ht="18" customHeight="1">
      <c r="A148" s="2295"/>
      <c r="B148" s="2296"/>
      <c r="C148" s="2227"/>
      <c r="D148" s="2227"/>
      <c r="E148" s="2227"/>
      <c r="F148" s="2501"/>
      <c r="G148" s="2502"/>
      <c r="H148" s="2502"/>
      <c r="I148" s="2502"/>
      <c r="J148" s="2502"/>
      <c r="K148" s="2502"/>
      <c r="L148" s="2502"/>
      <c r="M148" s="2502"/>
      <c r="N148" s="2503"/>
      <c r="O148" s="1937" t="s">
        <v>354</v>
      </c>
      <c r="P148" s="1938"/>
      <c r="Q148" s="2021"/>
      <c r="R148" s="2022"/>
      <c r="S148" s="2022"/>
      <c r="T148" s="2504">
        <v>6</v>
      </c>
      <c r="U148" s="2024" t="s">
        <v>24</v>
      </c>
      <c r="V148" s="2025">
        <v>150000</v>
      </c>
      <c r="W148" s="1999" t="s">
        <v>49</v>
      </c>
      <c r="X148" s="2001">
        <f t="shared" si="9"/>
        <v>900000</v>
      </c>
    </row>
    <row r="149" spans="1:24" ht="18" customHeight="1">
      <c r="A149" s="2295"/>
      <c r="B149" s="2296"/>
      <c r="C149" s="2002">
        <v>13</v>
      </c>
      <c r="D149" s="2002" t="s">
        <v>77</v>
      </c>
      <c r="E149" s="2002"/>
      <c r="F149" s="2052" t="s">
        <v>10</v>
      </c>
      <c r="G149" s="2004">
        <f>SUM(G150,G152,G199,G206,G225,G227,G228)</f>
        <v>281950000</v>
      </c>
      <c r="H149" s="2004">
        <f>SUM(H150,H152,H199,H206,H225,H227,H228)</f>
        <v>254927000</v>
      </c>
      <c r="I149" s="2004">
        <f>SUM(I150,I152,I199,I206,I225,I227,I228)</f>
        <v>264987999</v>
      </c>
      <c r="J149" s="2004">
        <v>265987999</v>
      </c>
      <c r="K149" s="2004">
        <v>268341999</v>
      </c>
      <c r="L149" s="2004">
        <f>SUM(L150,L152,L199,L206,L225,L227,L228)</f>
        <v>313341998.99919999</v>
      </c>
      <c r="M149" s="2005">
        <f>L149-K149</f>
        <v>44999999.999199986</v>
      </c>
      <c r="N149" s="2006">
        <f>M149/H149</f>
        <v>0.17652112172975004</v>
      </c>
      <c r="O149" s="2053"/>
      <c r="P149" s="1978"/>
      <c r="Q149" s="2054"/>
      <c r="R149" s="1979"/>
      <c r="S149" s="1978"/>
      <c r="T149" s="2054"/>
      <c r="U149" s="2055"/>
      <c r="V149" s="2056"/>
      <c r="W149" s="2011"/>
      <c r="X149" s="2057"/>
    </row>
    <row r="150" spans="1:24" ht="18" customHeight="1">
      <c r="A150" s="2295"/>
      <c r="B150" s="2296"/>
      <c r="C150" s="2026"/>
      <c r="D150" s="2026"/>
      <c r="E150" s="2026">
        <v>131</v>
      </c>
      <c r="F150" s="2026" t="s">
        <v>50</v>
      </c>
      <c r="G150" s="2028">
        <v>4600000</v>
      </c>
      <c r="H150" s="2028">
        <v>4600000</v>
      </c>
      <c r="I150" s="2028">
        <v>4600000</v>
      </c>
      <c r="J150" s="2028">
        <v>4600000</v>
      </c>
      <c r="K150" s="2028">
        <v>4600000</v>
      </c>
      <c r="L150" s="2028">
        <f>SUM(X150:X151)</f>
        <v>4600000</v>
      </c>
      <c r="M150" s="2014">
        <f>L150-K150</f>
        <v>0</v>
      </c>
      <c r="N150" s="2015">
        <f>M150/H150</f>
        <v>0</v>
      </c>
      <c r="O150" s="2346" t="s">
        <v>817</v>
      </c>
      <c r="P150" s="2029"/>
      <c r="Q150" s="2030"/>
      <c r="R150" s="2058"/>
      <c r="S150" s="2059"/>
      <c r="T150" s="1985">
        <v>46</v>
      </c>
      <c r="U150" s="2060" t="s">
        <v>24</v>
      </c>
      <c r="V150" s="2032">
        <v>50000</v>
      </c>
      <c r="W150" s="2033" t="s">
        <v>49</v>
      </c>
      <c r="X150" s="2034">
        <f t="shared" si="9"/>
        <v>2300000</v>
      </c>
    </row>
    <row r="151" spans="1:24" ht="18" customHeight="1">
      <c r="A151" s="2295"/>
      <c r="B151" s="2296"/>
      <c r="C151" s="2296"/>
      <c r="D151" s="2296"/>
      <c r="E151" s="2296"/>
      <c r="F151" s="2296"/>
      <c r="G151" s="2297"/>
      <c r="H151" s="2297"/>
      <c r="I151" s="2297"/>
      <c r="J151" s="2297"/>
      <c r="K151" s="2297"/>
      <c r="L151" s="2297"/>
      <c r="M151" s="2297"/>
      <c r="N151" s="2298"/>
      <c r="O151" s="1937"/>
      <c r="P151" s="1938"/>
      <c r="Q151" s="2021"/>
      <c r="R151" s="2061"/>
      <c r="S151" s="2022"/>
      <c r="T151" s="2062">
        <v>46</v>
      </c>
      <c r="U151" s="2024" t="s">
        <v>24</v>
      </c>
      <c r="V151" s="2025">
        <v>50000</v>
      </c>
      <c r="W151" s="1999" t="s">
        <v>49</v>
      </c>
      <c r="X151" s="2001">
        <f t="shared" si="9"/>
        <v>2300000</v>
      </c>
    </row>
    <row r="152" spans="1:24" ht="18" customHeight="1">
      <c r="A152" s="2295"/>
      <c r="B152" s="2296"/>
      <c r="C152" s="2296"/>
      <c r="D152" s="2296"/>
      <c r="E152" s="2026">
        <v>132</v>
      </c>
      <c r="F152" s="2063" t="s">
        <v>305</v>
      </c>
      <c r="G152" s="2028">
        <v>53015000</v>
      </c>
      <c r="H152" s="2028">
        <v>50968000</v>
      </c>
      <c r="I152" s="2028">
        <v>54403200</v>
      </c>
      <c r="J152" s="2028">
        <v>54403200</v>
      </c>
      <c r="K152" s="2028">
        <v>56407200</v>
      </c>
      <c r="L152" s="2028">
        <f>SUM(X152:X198)</f>
        <v>73207200</v>
      </c>
      <c r="M152" s="2014">
        <f>L152-K152</f>
        <v>16800000</v>
      </c>
      <c r="N152" s="2015">
        <f>M152/H152</f>
        <v>0.32961858420970019</v>
      </c>
      <c r="O152" s="2346" t="s">
        <v>406</v>
      </c>
      <c r="P152" s="2029"/>
      <c r="Q152" s="2030"/>
      <c r="R152" s="2058"/>
      <c r="S152" s="2059"/>
      <c r="T152" s="2544">
        <v>6</v>
      </c>
      <c r="U152" s="2060" t="s">
        <v>24</v>
      </c>
      <c r="V152" s="2032">
        <v>10000</v>
      </c>
      <c r="W152" s="2033" t="s">
        <v>49</v>
      </c>
      <c r="X152" s="2034">
        <f t="shared" si="9"/>
        <v>60000</v>
      </c>
    </row>
    <row r="153" spans="1:24" ht="18" customHeight="1">
      <c r="A153" s="2295"/>
      <c r="B153" s="2296"/>
      <c r="C153" s="2296"/>
      <c r="D153" s="2296"/>
      <c r="E153" s="2296"/>
      <c r="F153" s="2134"/>
      <c r="G153" s="2297"/>
      <c r="H153" s="2297"/>
      <c r="I153" s="2297"/>
      <c r="J153" s="2297"/>
      <c r="K153" s="2297"/>
      <c r="L153" s="2297"/>
      <c r="M153" s="2020"/>
      <c r="N153" s="2298"/>
      <c r="O153" s="2362"/>
      <c r="P153" s="2369"/>
      <c r="Q153" s="2016"/>
      <c r="R153" s="2064"/>
      <c r="S153" s="2017"/>
      <c r="T153" s="2356">
        <v>2</v>
      </c>
      <c r="U153" s="2018" t="s">
        <v>24</v>
      </c>
      <c r="V153" s="2019">
        <v>12000</v>
      </c>
      <c r="W153" s="1988" t="s">
        <v>49</v>
      </c>
      <c r="X153" s="1990">
        <f t="shared" ref="X153" si="10">PRODUCT(V153,T153,R153)</f>
        <v>24000</v>
      </c>
    </row>
    <row r="154" spans="1:24" ht="18" customHeight="1">
      <c r="A154" s="2295"/>
      <c r="B154" s="2296"/>
      <c r="C154" s="2296"/>
      <c r="D154" s="2296"/>
      <c r="E154" s="2296"/>
      <c r="F154" s="2134"/>
      <c r="G154" s="2297"/>
      <c r="H154" s="2297"/>
      <c r="I154" s="2297"/>
      <c r="J154" s="2297"/>
      <c r="K154" s="2297"/>
      <c r="L154" s="2297"/>
      <c r="M154" s="2020"/>
      <c r="N154" s="2298"/>
      <c r="O154" s="2362" t="s">
        <v>1473</v>
      </c>
      <c r="P154" s="2369"/>
      <c r="Q154" s="2016"/>
      <c r="R154" s="2064"/>
      <c r="S154" s="2017"/>
      <c r="T154" s="2356">
        <v>4</v>
      </c>
      <c r="U154" s="2018" t="s">
        <v>24</v>
      </c>
      <c r="V154" s="2019">
        <v>15000</v>
      </c>
      <c r="W154" s="1988" t="s">
        <v>49</v>
      </c>
      <c r="X154" s="1990">
        <f t="shared" ref="X154" si="11">PRODUCT(V154,T154,R154)</f>
        <v>60000</v>
      </c>
    </row>
    <row r="155" spans="1:24" ht="18" customHeight="1">
      <c r="A155" s="2295"/>
      <c r="B155" s="2296"/>
      <c r="C155" s="2296"/>
      <c r="D155" s="2296"/>
      <c r="E155" s="2296"/>
      <c r="F155" s="2299"/>
      <c r="G155" s="2297"/>
      <c r="H155" s="2297"/>
      <c r="I155" s="2297"/>
      <c r="J155" s="2297"/>
      <c r="K155" s="2297"/>
      <c r="L155" s="2297"/>
      <c r="M155" s="2297"/>
      <c r="N155" s="2298"/>
      <c r="O155" s="2386" t="s">
        <v>887</v>
      </c>
      <c r="P155" s="2389"/>
      <c r="Q155" s="2392"/>
      <c r="R155" s="2478"/>
      <c r="S155" s="2479"/>
      <c r="T155" s="2480">
        <v>12</v>
      </c>
      <c r="U155" s="2398" t="s">
        <v>883</v>
      </c>
      <c r="V155" s="2390">
        <v>100000</v>
      </c>
      <c r="W155" s="2387" t="s">
        <v>888</v>
      </c>
      <c r="X155" s="2388">
        <f t="shared" si="9"/>
        <v>1200000</v>
      </c>
    </row>
    <row r="156" spans="1:24" ht="18" customHeight="1">
      <c r="A156" s="2295"/>
      <c r="B156" s="2296"/>
      <c r="C156" s="2296"/>
      <c r="D156" s="2296"/>
      <c r="E156" s="2296"/>
      <c r="F156" s="2299"/>
      <c r="G156" s="2297"/>
      <c r="H156" s="2297"/>
      <c r="I156" s="2297"/>
      <c r="J156" s="2297"/>
      <c r="K156" s="2297"/>
      <c r="L156" s="2297"/>
      <c r="M156" s="2297"/>
      <c r="N156" s="2298"/>
      <c r="O156" s="2362" t="s">
        <v>335</v>
      </c>
      <c r="P156" s="2369"/>
      <c r="Q156" s="2016"/>
      <c r="R156" s="2064"/>
      <c r="S156" s="2017"/>
      <c r="T156" s="2356">
        <v>12</v>
      </c>
      <c r="U156" s="2018" t="s">
        <v>24</v>
      </c>
      <c r="V156" s="2019">
        <v>115000</v>
      </c>
      <c r="W156" s="1988" t="s">
        <v>49</v>
      </c>
      <c r="X156" s="1990">
        <f t="shared" si="9"/>
        <v>1380000</v>
      </c>
    </row>
    <row r="157" spans="1:24" ht="18" customHeight="1">
      <c r="A157" s="2295"/>
      <c r="B157" s="2296"/>
      <c r="C157" s="2296"/>
      <c r="D157" s="2296"/>
      <c r="E157" s="2296"/>
      <c r="F157" s="2299"/>
      <c r="G157" s="2297"/>
      <c r="H157" s="2297"/>
      <c r="I157" s="2297"/>
      <c r="J157" s="2297"/>
      <c r="K157" s="2297"/>
      <c r="L157" s="2297"/>
      <c r="M157" s="2297"/>
      <c r="N157" s="2298"/>
      <c r="O157" s="2362" t="s">
        <v>336</v>
      </c>
      <c r="P157" s="2369"/>
      <c r="Q157" s="2016"/>
      <c r="R157" s="2064"/>
      <c r="S157" s="2017"/>
      <c r="T157" s="2356">
        <v>12</v>
      </c>
      <c r="U157" s="2018" t="s">
        <v>24</v>
      </c>
      <c r="V157" s="2019">
        <v>16500</v>
      </c>
      <c r="W157" s="1988" t="s">
        <v>49</v>
      </c>
      <c r="X157" s="1990">
        <f t="shared" si="9"/>
        <v>198000</v>
      </c>
    </row>
    <row r="158" spans="1:24" ht="18" customHeight="1">
      <c r="A158" s="2295"/>
      <c r="B158" s="2296"/>
      <c r="C158" s="2296"/>
      <c r="D158" s="2296"/>
      <c r="E158" s="2296"/>
      <c r="F158" s="2299"/>
      <c r="G158" s="2297"/>
      <c r="H158" s="2297"/>
      <c r="I158" s="2297"/>
      <c r="J158" s="2297"/>
      <c r="K158" s="2297"/>
      <c r="L158" s="2297"/>
      <c r="M158" s="2297"/>
      <c r="N158" s="2298"/>
      <c r="O158" s="2362" t="s">
        <v>580</v>
      </c>
      <c r="P158" s="2369"/>
      <c r="Q158" s="2016"/>
      <c r="R158" s="2064"/>
      <c r="S158" s="2017"/>
      <c r="T158" s="2356">
        <v>2</v>
      </c>
      <c r="U158" s="2018" t="s">
        <v>24</v>
      </c>
      <c r="V158" s="2019">
        <v>60000</v>
      </c>
      <c r="W158" s="1988" t="s">
        <v>49</v>
      </c>
      <c r="X158" s="1990">
        <f t="shared" si="9"/>
        <v>120000</v>
      </c>
    </row>
    <row r="159" spans="1:24" ht="18" customHeight="1">
      <c r="A159" s="2295"/>
      <c r="B159" s="2296"/>
      <c r="C159" s="2296"/>
      <c r="D159" s="2296"/>
      <c r="E159" s="2296"/>
      <c r="F159" s="2299"/>
      <c r="G159" s="2297"/>
      <c r="H159" s="2297"/>
      <c r="I159" s="2297"/>
      <c r="J159" s="2297"/>
      <c r="K159" s="2297"/>
      <c r="L159" s="2297"/>
      <c r="M159" s="2297"/>
      <c r="N159" s="2298"/>
      <c r="O159" s="2362" t="s">
        <v>337</v>
      </c>
      <c r="P159" s="2369"/>
      <c r="Q159" s="2016"/>
      <c r="R159" s="2064"/>
      <c r="S159" s="2017"/>
      <c r="T159" s="2356">
        <v>12</v>
      </c>
      <c r="U159" s="2018" t="s">
        <v>24</v>
      </c>
      <c r="V159" s="2019">
        <v>50000</v>
      </c>
      <c r="W159" s="1988" t="s">
        <v>49</v>
      </c>
      <c r="X159" s="1990">
        <f t="shared" si="9"/>
        <v>600000</v>
      </c>
    </row>
    <row r="160" spans="1:24" ht="18" customHeight="1">
      <c r="A160" s="2295"/>
      <c r="B160" s="2296"/>
      <c r="C160" s="2296"/>
      <c r="D160" s="2296"/>
      <c r="E160" s="2296"/>
      <c r="F160" s="2299"/>
      <c r="G160" s="2297"/>
      <c r="H160" s="2297"/>
      <c r="I160" s="2297"/>
      <c r="J160" s="2297"/>
      <c r="K160" s="2297"/>
      <c r="L160" s="2297"/>
      <c r="M160" s="2297"/>
      <c r="N160" s="2298"/>
      <c r="O160" s="2362" t="s">
        <v>302</v>
      </c>
      <c r="P160" s="2369"/>
      <c r="Q160" s="2016"/>
      <c r="R160" s="2064"/>
      <c r="S160" s="2017"/>
      <c r="T160" s="2356">
        <v>12</v>
      </c>
      <c r="U160" s="2018" t="s">
        <v>24</v>
      </c>
      <c r="V160" s="2019">
        <v>100000</v>
      </c>
      <c r="W160" s="1988" t="s">
        <v>49</v>
      </c>
      <c r="X160" s="1990">
        <f t="shared" si="9"/>
        <v>1200000</v>
      </c>
    </row>
    <row r="161" spans="1:24" ht="18" customHeight="1">
      <c r="A161" s="2295"/>
      <c r="B161" s="2296"/>
      <c r="C161" s="2296"/>
      <c r="D161" s="2296"/>
      <c r="E161" s="2296"/>
      <c r="F161" s="2299"/>
      <c r="G161" s="2297"/>
      <c r="H161" s="2297"/>
      <c r="I161" s="2297"/>
      <c r="J161" s="2297"/>
      <c r="K161" s="2297"/>
      <c r="L161" s="2297"/>
      <c r="M161" s="2297"/>
      <c r="N161" s="2298"/>
      <c r="O161" s="2362" t="s">
        <v>1064</v>
      </c>
      <c r="P161" s="2369"/>
      <c r="Q161" s="2016"/>
      <c r="R161" s="2064"/>
      <c r="S161" s="2017"/>
      <c r="T161" s="2356">
        <v>12</v>
      </c>
      <c r="U161" s="2018" t="s">
        <v>24</v>
      </c>
      <c r="V161" s="2019">
        <v>55000</v>
      </c>
      <c r="W161" s="1988" t="s">
        <v>49</v>
      </c>
      <c r="X161" s="1990">
        <f t="shared" si="9"/>
        <v>660000</v>
      </c>
    </row>
    <row r="162" spans="1:24" ht="18" customHeight="1">
      <c r="A162" s="2295"/>
      <c r="B162" s="2296"/>
      <c r="C162" s="2296"/>
      <c r="D162" s="2296"/>
      <c r="E162" s="2296"/>
      <c r="F162" s="2299"/>
      <c r="G162" s="2297"/>
      <c r="H162" s="2297"/>
      <c r="I162" s="2297"/>
      <c r="J162" s="2297"/>
      <c r="K162" s="2297"/>
      <c r="L162" s="2297"/>
      <c r="M162" s="2297"/>
      <c r="N162" s="2298"/>
      <c r="O162" s="2362" t="s">
        <v>1065</v>
      </c>
      <c r="P162" s="2369"/>
      <c r="Q162" s="2016"/>
      <c r="R162" s="2064"/>
      <c r="S162" s="2017"/>
      <c r="T162" s="2356">
        <v>12</v>
      </c>
      <c r="U162" s="2018" t="s">
        <v>24</v>
      </c>
      <c r="V162" s="2019">
        <v>4000</v>
      </c>
      <c r="W162" s="1988" t="s">
        <v>49</v>
      </c>
      <c r="X162" s="1990">
        <f t="shared" si="9"/>
        <v>48000</v>
      </c>
    </row>
    <row r="163" spans="1:24" ht="18" customHeight="1">
      <c r="A163" s="2295"/>
      <c r="B163" s="2296"/>
      <c r="C163" s="2296"/>
      <c r="D163" s="2296"/>
      <c r="E163" s="2300"/>
      <c r="F163" s="2299"/>
      <c r="G163" s="2297"/>
      <c r="H163" s="2297"/>
      <c r="I163" s="2297"/>
      <c r="J163" s="2297"/>
      <c r="K163" s="2297"/>
      <c r="L163" s="2297"/>
      <c r="M163" s="2297"/>
      <c r="N163" s="2298"/>
      <c r="O163" s="2386" t="s">
        <v>125</v>
      </c>
      <c r="P163" s="2389"/>
      <c r="Q163" s="2389"/>
      <c r="R163" s="2389"/>
      <c r="S163" s="2389"/>
      <c r="T163" s="2309">
        <v>12</v>
      </c>
      <c r="U163" s="2373" t="s">
        <v>24</v>
      </c>
      <c r="V163" s="2390">
        <v>200000</v>
      </c>
      <c r="W163" s="2387" t="s">
        <v>49</v>
      </c>
      <c r="X163" s="2388">
        <f t="shared" si="9"/>
        <v>2400000</v>
      </c>
    </row>
    <row r="164" spans="1:24" ht="18" customHeight="1">
      <c r="A164" s="2295"/>
      <c r="B164" s="2296"/>
      <c r="C164" s="2296"/>
      <c r="D164" s="2296"/>
      <c r="E164" s="2300"/>
      <c r="F164" s="2299"/>
      <c r="G164" s="2297"/>
      <c r="H164" s="2297"/>
      <c r="I164" s="2297"/>
      <c r="J164" s="2297"/>
      <c r="K164" s="2297"/>
      <c r="L164" s="2297"/>
      <c r="M164" s="2297"/>
      <c r="N164" s="2298"/>
      <c r="O164" s="2386" t="s">
        <v>125</v>
      </c>
      <c r="P164" s="2389"/>
      <c r="Q164" s="2389"/>
      <c r="R164" s="2389"/>
      <c r="S164" s="2389"/>
      <c r="T164" s="2309">
        <v>12</v>
      </c>
      <c r="U164" s="2373" t="s">
        <v>24</v>
      </c>
      <c r="V164" s="2390">
        <v>154000</v>
      </c>
      <c r="W164" s="2387" t="s">
        <v>49</v>
      </c>
      <c r="X164" s="2388">
        <f t="shared" si="9"/>
        <v>1848000</v>
      </c>
    </row>
    <row r="165" spans="1:24" ht="18" customHeight="1">
      <c r="A165" s="2295"/>
      <c r="B165" s="2296"/>
      <c r="C165" s="2296"/>
      <c r="D165" s="2296"/>
      <c r="E165" s="2300"/>
      <c r="F165" s="2299"/>
      <c r="G165" s="2297"/>
      <c r="H165" s="2297"/>
      <c r="I165" s="2297"/>
      <c r="J165" s="2297"/>
      <c r="K165" s="2297"/>
      <c r="L165" s="2297"/>
      <c r="M165" s="2297"/>
      <c r="N165" s="2298"/>
      <c r="O165" s="2362" t="s">
        <v>466</v>
      </c>
      <c r="P165" s="2369"/>
      <c r="Q165" s="2369"/>
      <c r="R165" s="2369"/>
      <c r="S165" s="2369"/>
      <c r="T165" s="2065">
        <v>6</v>
      </c>
      <c r="U165" s="1976" t="s">
        <v>24</v>
      </c>
      <c r="V165" s="2019">
        <v>187000</v>
      </c>
      <c r="W165" s="1988" t="s">
        <v>49</v>
      </c>
      <c r="X165" s="1990">
        <f t="shared" si="9"/>
        <v>1122000</v>
      </c>
    </row>
    <row r="166" spans="1:24" ht="18" customHeight="1">
      <c r="A166" s="2295"/>
      <c r="B166" s="2296"/>
      <c r="C166" s="2296"/>
      <c r="D166" s="2296"/>
      <c r="E166" s="2300"/>
      <c r="F166" s="2299"/>
      <c r="G166" s="2297"/>
      <c r="H166" s="2297"/>
      <c r="I166" s="2297"/>
      <c r="J166" s="2297"/>
      <c r="K166" s="2297"/>
      <c r="L166" s="2297"/>
      <c r="M166" s="2297"/>
      <c r="N166" s="2298"/>
      <c r="O166" s="2362" t="s">
        <v>466</v>
      </c>
      <c r="P166" s="2369"/>
      <c r="Q166" s="2369"/>
      <c r="R166" s="2369"/>
      <c r="S166" s="2369"/>
      <c r="T166" s="2065">
        <v>6</v>
      </c>
      <c r="U166" s="1976" t="s">
        <v>24</v>
      </c>
      <c r="V166" s="2019">
        <v>187000</v>
      </c>
      <c r="W166" s="1988" t="s">
        <v>49</v>
      </c>
      <c r="X166" s="1990">
        <f t="shared" si="9"/>
        <v>1122000</v>
      </c>
    </row>
    <row r="167" spans="1:24" ht="18" customHeight="1">
      <c r="A167" s="2295"/>
      <c r="B167" s="2296"/>
      <c r="C167" s="2296"/>
      <c r="D167" s="2296"/>
      <c r="E167" s="2300"/>
      <c r="F167" s="2299"/>
      <c r="G167" s="2297"/>
      <c r="H167" s="2297"/>
      <c r="I167" s="2297"/>
      <c r="J167" s="2297"/>
      <c r="K167" s="2297"/>
      <c r="L167" s="2297"/>
      <c r="M167" s="2297"/>
      <c r="N167" s="2298"/>
      <c r="O167" s="2362" t="s">
        <v>350</v>
      </c>
      <c r="P167" s="2369"/>
      <c r="Q167" s="2369"/>
      <c r="R167" s="2369"/>
      <c r="S167" s="2369"/>
      <c r="T167" s="2065">
        <v>6</v>
      </c>
      <c r="U167" s="1976" t="s">
        <v>24</v>
      </c>
      <c r="V167" s="2019">
        <v>500000</v>
      </c>
      <c r="W167" s="1988" t="s">
        <v>49</v>
      </c>
      <c r="X167" s="1990">
        <f t="shared" si="9"/>
        <v>3000000</v>
      </c>
    </row>
    <row r="168" spans="1:24" ht="18" customHeight="1">
      <c r="A168" s="2295"/>
      <c r="B168" s="2296"/>
      <c r="C168" s="2296"/>
      <c r="D168" s="2296"/>
      <c r="E168" s="2300"/>
      <c r="F168" s="2299"/>
      <c r="G168" s="2297"/>
      <c r="H168" s="2297"/>
      <c r="I168" s="2297"/>
      <c r="J168" s="2297"/>
      <c r="K168" s="2297"/>
      <c r="L168" s="2297"/>
      <c r="M168" s="2297"/>
      <c r="N168" s="2298"/>
      <c r="O168" s="2362" t="s">
        <v>350</v>
      </c>
      <c r="P168" s="2369"/>
      <c r="Q168" s="2369"/>
      <c r="R168" s="2369"/>
      <c r="S168" s="2369"/>
      <c r="T168" s="2065">
        <v>6</v>
      </c>
      <c r="U168" s="1976" t="s">
        <v>24</v>
      </c>
      <c r="V168" s="2019">
        <v>500000</v>
      </c>
      <c r="W168" s="1988" t="s">
        <v>49</v>
      </c>
      <c r="X168" s="1990">
        <f t="shared" si="9"/>
        <v>3000000</v>
      </c>
    </row>
    <row r="169" spans="1:24" ht="18" customHeight="1">
      <c r="A169" s="2295"/>
      <c r="B169" s="2296"/>
      <c r="C169" s="2296"/>
      <c r="D169" s="2296"/>
      <c r="E169" s="2300"/>
      <c r="F169" s="2299"/>
      <c r="G169" s="2297"/>
      <c r="H169" s="2297"/>
      <c r="I169" s="2297"/>
      <c r="J169" s="2297"/>
      <c r="K169" s="2297"/>
      <c r="L169" s="2297"/>
      <c r="M169" s="2297"/>
      <c r="N169" s="2298"/>
      <c r="O169" s="2362" t="s">
        <v>1222</v>
      </c>
      <c r="P169" s="2369"/>
      <c r="Q169" s="2369"/>
      <c r="R169" s="2369"/>
      <c r="S169" s="2369"/>
      <c r="T169" s="2065">
        <v>12</v>
      </c>
      <c r="U169" s="1976" t="s">
        <v>24</v>
      </c>
      <c r="V169" s="2019">
        <v>100000</v>
      </c>
      <c r="W169" s="1988" t="s">
        <v>49</v>
      </c>
      <c r="X169" s="1990">
        <f t="shared" si="9"/>
        <v>1200000</v>
      </c>
    </row>
    <row r="170" spans="1:24" ht="18" customHeight="1">
      <c r="A170" s="2295"/>
      <c r="B170" s="2296"/>
      <c r="C170" s="2296"/>
      <c r="D170" s="2296"/>
      <c r="E170" s="2300"/>
      <c r="F170" s="2299"/>
      <c r="G170" s="2297"/>
      <c r="H170" s="2297"/>
      <c r="I170" s="2297"/>
      <c r="J170" s="2297"/>
      <c r="K170" s="2297"/>
      <c r="L170" s="2297"/>
      <c r="M170" s="2297"/>
      <c r="N170" s="2298"/>
      <c r="O170" s="2362" t="s">
        <v>338</v>
      </c>
      <c r="P170" s="2369"/>
      <c r="Q170" s="2369"/>
      <c r="R170" s="2369"/>
      <c r="S170" s="2369"/>
      <c r="T170" s="2065">
        <v>10</v>
      </c>
      <c r="U170" s="1976" t="s">
        <v>24</v>
      </c>
      <c r="V170" s="2019">
        <v>300000</v>
      </c>
      <c r="W170" s="1988" t="s">
        <v>49</v>
      </c>
      <c r="X170" s="1990">
        <f t="shared" si="9"/>
        <v>3000000</v>
      </c>
    </row>
    <row r="171" spans="1:24" ht="18" customHeight="1">
      <c r="A171" s="2295"/>
      <c r="B171" s="2296"/>
      <c r="C171" s="2296"/>
      <c r="D171" s="2296"/>
      <c r="E171" s="2300"/>
      <c r="F171" s="2299"/>
      <c r="G171" s="2297"/>
      <c r="H171" s="2297"/>
      <c r="I171" s="2297"/>
      <c r="J171" s="2297"/>
      <c r="K171" s="2297"/>
      <c r="L171" s="2297"/>
      <c r="M171" s="2297"/>
      <c r="N171" s="2298"/>
      <c r="O171" s="2362" t="s">
        <v>493</v>
      </c>
      <c r="P171" s="2369"/>
      <c r="Q171" s="1028"/>
      <c r="R171" s="2369"/>
      <c r="S171" s="2369"/>
      <c r="T171" s="1029">
        <v>1</v>
      </c>
      <c r="U171" s="1976" t="s">
        <v>24</v>
      </c>
      <c r="V171" s="2019">
        <v>30000</v>
      </c>
      <c r="W171" s="1988" t="s">
        <v>49</v>
      </c>
      <c r="X171" s="1990">
        <f t="shared" si="9"/>
        <v>30000</v>
      </c>
    </row>
    <row r="172" spans="1:24" ht="18" customHeight="1">
      <c r="A172" s="2295"/>
      <c r="B172" s="2296"/>
      <c r="C172" s="2296"/>
      <c r="D172" s="2296"/>
      <c r="E172" s="2300"/>
      <c r="F172" s="2299"/>
      <c r="G172" s="2297"/>
      <c r="H172" s="2297"/>
      <c r="I172" s="2297"/>
      <c r="J172" s="2297"/>
      <c r="K172" s="2297"/>
      <c r="L172" s="2297"/>
      <c r="M172" s="2297"/>
      <c r="N172" s="2298"/>
      <c r="O172" s="2362" t="s">
        <v>494</v>
      </c>
      <c r="P172" s="2369"/>
      <c r="Q172" s="1028"/>
      <c r="R172" s="2369"/>
      <c r="S172" s="2369"/>
      <c r="T172" s="1030">
        <v>12</v>
      </c>
      <c r="U172" s="1976" t="s">
        <v>24</v>
      </c>
      <c r="V172" s="2019">
        <v>34000</v>
      </c>
      <c r="W172" s="1988" t="s">
        <v>49</v>
      </c>
      <c r="X172" s="1990">
        <f t="shared" si="9"/>
        <v>408000</v>
      </c>
    </row>
    <row r="173" spans="1:24" ht="18" customHeight="1">
      <c r="A173" s="2295"/>
      <c r="B173" s="2296"/>
      <c r="C173" s="2296"/>
      <c r="D173" s="2296"/>
      <c r="E173" s="2300"/>
      <c r="F173" s="2299"/>
      <c r="G173" s="2297"/>
      <c r="H173" s="2297"/>
      <c r="I173" s="2297"/>
      <c r="J173" s="2297"/>
      <c r="K173" s="2297"/>
      <c r="L173" s="2297"/>
      <c r="M173" s="2297"/>
      <c r="N173" s="2298"/>
      <c r="O173" s="2066" t="s">
        <v>803</v>
      </c>
      <c r="P173" s="2067"/>
      <c r="Q173" s="2068"/>
      <c r="R173" s="2067"/>
      <c r="S173" s="2067"/>
      <c r="T173" s="2069">
        <v>1</v>
      </c>
      <c r="U173" s="2070" t="s">
        <v>87</v>
      </c>
      <c r="V173" s="2071">
        <v>66000</v>
      </c>
      <c r="W173" s="2072" t="s">
        <v>84</v>
      </c>
      <c r="X173" s="1990">
        <f t="shared" si="9"/>
        <v>66000</v>
      </c>
    </row>
    <row r="174" spans="1:24" ht="18" customHeight="1">
      <c r="A174" s="2295"/>
      <c r="B174" s="2296"/>
      <c r="C174" s="2296"/>
      <c r="D174" s="2296"/>
      <c r="E174" s="2296"/>
      <c r="F174" s="2299"/>
      <c r="G174" s="2297"/>
      <c r="H174" s="2297"/>
      <c r="I174" s="2297"/>
      <c r="J174" s="2297"/>
      <c r="K174" s="2297"/>
      <c r="L174" s="2297"/>
      <c r="M174" s="2297"/>
      <c r="N174" s="2298"/>
      <c r="O174" s="2362" t="s">
        <v>127</v>
      </c>
      <c r="P174" s="2369"/>
      <c r="Q174" s="2369"/>
      <c r="R174" s="2369"/>
      <c r="S174" s="2369"/>
      <c r="T174" s="1974">
        <v>12</v>
      </c>
      <c r="U174" s="1976" t="s">
        <v>24</v>
      </c>
      <c r="V174" s="2019">
        <v>140000</v>
      </c>
      <c r="W174" s="1988" t="s">
        <v>49</v>
      </c>
      <c r="X174" s="2073">
        <f t="shared" si="9"/>
        <v>1680000</v>
      </c>
    </row>
    <row r="175" spans="1:24" ht="18" customHeight="1">
      <c r="A175" s="2295"/>
      <c r="B175" s="2296"/>
      <c r="C175" s="2296"/>
      <c r="D175" s="2296"/>
      <c r="E175" s="2296"/>
      <c r="F175" s="2299"/>
      <c r="G175" s="2297"/>
      <c r="H175" s="2297"/>
      <c r="I175" s="2297"/>
      <c r="J175" s="2297"/>
      <c r="K175" s="2297"/>
      <c r="L175" s="2297"/>
      <c r="M175" s="2297"/>
      <c r="N175" s="2298"/>
      <c r="O175" s="2066" t="s">
        <v>804</v>
      </c>
      <c r="P175" s="2067"/>
      <c r="Q175" s="2067"/>
      <c r="R175" s="2067"/>
      <c r="S175" s="2067"/>
      <c r="T175" s="2074">
        <v>1</v>
      </c>
      <c r="U175" s="1976" t="s">
        <v>24</v>
      </c>
      <c r="V175" s="2071">
        <v>1200000</v>
      </c>
      <c r="W175" s="1988" t="s">
        <v>49</v>
      </c>
      <c r="X175" s="2073">
        <f t="shared" si="9"/>
        <v>1200000</v>
      </c>
    </row>
    <row r="176" spans="1:24" ht="18" customHeight="1">
      <c r="A176" s="2295"/>
      <c r="B176" s="2296"/>
      <c r="C176" s="2296"/>
      <c r="D176" s="2296"/>
      <c r="E176" s="2300"/>
      <c r="F176" s="2299"/>
      <c r="G176" s="2297"/>
      <c r="H176" s="2297"/>
      <c r="I176" s="2297"/>
      <c r="J176" s="2297"/>
      <c r="K176" s="2297"/>
      <c r="L176" s="2297"/>
      <c r="M176" s="2297"/>
      <c r="N176" s="2298"/>
      <c r="O176" s="2362" t="s">
        <v>126</v>
      </c>
      <c r="P176" s="2369"/>
      <c r="Q176" s="2369"/>
      <c r="R176" s="2369"/>
      <c r="S176" s="2369"/>
      <c r="T176" s="2065">
        <v>1</v>
      </c>
      <c r="U176" s="1976" t="s">
        <v>24</v>
      </c>
      <c r="V176" s="2019">
        <v>990000</v>
      </c>
      <c r="W176" s="1988" t="s">
        <v>49</v>
      </c>
      <c r="X176" s="1990">
        <f t="shared" si="9"/>
        <v>990000</v>
      </c>
    </row>
    <row r="177" spans="1:24" ht="18" customHeight="1">
      <c r="A177" s="2295"/>
      <c r="B177" s="2296"/>
      <c r="C177" s="2296"/>
      <c r="D177" s="2296"/>
      <c r="E177" s="2300"/>
      <c r="F177" s="2299"/>
      <c r="G177" s="2297"/>
      <c r="H177" s="2297"/>
      <c r="I177" s="2297"/>
      <c r="J177" s="2297"/>
      <c r="K177" s="2297"/>
      <c r="L177" s="2297"/>
      <c r="M177" s="2297"/>
      <c r="N177" s="2298"/>
      <c r="O177" s="2362" t="s">
        <v>805</v>
      </c>
      <c r="P177" s="2369"/>
      <c r="Q177" s="2369"/>
      <c r="R177" s="2369"/>
      <c r="S177" s="2369"/>
      <c r="T177" s="2065">
        <v>1</v>
      </c>
      <c r="U177" s="1976" t="s">
        <v>87</v>
      </c>
      <c r="V177" s="2019">
        <v>1842000</v>
      </c>
      <c r="W177" s="1988" t="s">
        <v>84</v>
      </c>
      <c r="X177" s="1990">
        <f t="shared" si="9"/>
        <v>1842000</v>
      </c>
    </row>
    <row r="178" spans="1:24" ht="18" customHeight="1">
      <c r="A178" s="2295"/>
      <c r="B178" s="2296"/>
      <c r="C178" s="2296"/>
      <c r="D178" s="2296"/>
      <c r="E178" s="2300"/>
      <c r="F178" s="2299"/>
      <c r="G178" s="2297"/>
      <c r="H178" s="2297"/>
      <c r="I178" s="2297"/>
      <c r="J178" s="2297"/>
      <c r="K178" s="2297"/>
      <c r="L178" s="2297"/>
      <c r="M178" s="2297"/>
      <c r="N178" s="2298"/>
      <c r="O178" s="2362" t="s">
        <v>1424</v>
      </c>
      <c r="P178" s="2369"/>
      <c r="Q178" s="2369"/>
      <c r="R178" s="2369"/>
      <c r="S178" s="2369"/>
      <c r="T178" s="2065">
        <v>1</v>
      </c>
      <c r="U178" s="1976" t="s">
        <v>87</v>
      </c>
      <c r="V178" s="2019">
        <v>3000000</v>
      </c>
      <c r="W178" s="1988" t="s">
        <v>84</v>
      </c>
      <c r="X178" s="1990">
        <f t="shared" si="9"/>
        <v>3000000</v>
      </c>
    </row>
    <row r="179" spans="1:24" ht="18" customHeight="1">
      <c r="A179" s="2295"/>
      <c r="B179" s="2296"/>
      <c r="C179" s="2296"/>
      <c r="D179" s="2296"/>
      <c r="E179" s="2300"/>
      <c r="F179" s="2299"/>
      <c r="G179" s="2297"/>
      <c r="H179" s="2297"/>
      <c r="I179" s="2297"/>
      <c r="J179" s="2297"/>
      <c r="K179" s="2297"/>
      <c r="L179" s="2297"/>
      <c r="M179" s="2297"/>
      <c r="N179" s="2298"/>
      <c r="O179" s="2362" t="s">
        <v>504</v>
      </c>
      <c r="P179" s="2369"/>
      <c r="Q179" s="2369"/>
      <c r="R179" s="2369"/>
      <c r="S179" s="2369"/>
      <c r="T179" s="2065">
        <v>1</v>
      </c>
      <c r="U179" s="1976" t="s">
        <v>24</v>
      </c>
      <c r="V179" s="2019">
        <v>200000</v>
      </c>
      <c r="W179" s="1988" t="s">
        <v>49</v>
      </c>
      <c r="X179" s="1990">
        <f t="shared" si="9"/>
        <v>200000</v>
      </c>
    </row>
    <row r="180" spans="1:24" ht="18" customHeight="1">
      <c r="A180" s="2295"/>
      <c r="B180" s="2296"/>
      <c r="C180" s="2296"/>
      <c r="D180" s="2296"/>
      <c r="E180" s="2296"/>
      <c r="F180" s="2299"/>
      <c r="G180" s="2297"/>
      <c r="H180" s="2297"/>
      <c r="I180" s="2297"/>
      <c r="J180" s="2297"/>
      <c r="K180" s="2297"/>
      <c r="L180" s="2297"/>
      <c r="M180" s="2297"/>
      <c r="N180" s="2298"/>
      <c r="O180" s="2362" t="s">
        <v>342</v>
      </c>
      <c r="P180" s="2369"/>
      <c r="Q180" s="2369"/>
      <c r="R180" s="2369"/>
      <c r="S180" s="2369"/>
      <c r="T180" s="1974">
        <v>10</v>
      </c>
      <c r="U180" s="1976" t="s">
        <v>24</v>
      </c>
      <c r="V180" s="2019">
        <v>110000</v>
      </c>
      <c r="W180" s="1988" t="s">
        <v>49</v>
      </c>
      <c r="X180" s="1990">
        <f t="shared" si="9"/>
        <v>1100000</v>
      </c>
    </row>
    <row r="181" spans="1:24" ht="18" customHeight="1">
      <c r="A181" s="2295"/>
      <c r="B181" s="2296"/>
      <c r="C181" s="2296"/>
      <c r="D181" s="2296"/>
      <c r="E181" s="2296"/>
      <c r="F181" s="2299"/>
      <c r="G181" s="2297"/>
      <c r="H181" s="2297"/>
      <c r="I181" s="2297"/>
      <c r="J181" s="2297"/>
      <c r="K181" s="2297"/>
      <c r="L181" s="2297"/>
      <c r="M181" s="2297"/>
      <c r="N181" s="2298"/>
      <c r="O181" s="2362" t="s">
        <v>343</v>
      </c>
      <c r="P181" s="2369"/>
      <c r="Q181" s="2369"/>
      <c r="R181" s="2369"/>
      <c r="S181" s="2369"/>
      <c r="T181" s="1974">
        <v>3</v>
      </c>
      <c r="U181" s="1976" t="s">
        <v>24</v>
      </c>
      <c r="V181" s="2019">
        <v>88000</v>
      </c>
      <c r="W181" s="1988" t="s">
        <v>49</v>
      </c>
      <c r="X181" s="1990">
        <f t="shared" si="9"/>
        <v>264000</v>
      </c>
    </row>
    <row r="182" spans="1:24" ht="18" customHeight="1">
      <c r="A182" s="2295"/>
      <c r="B182" s="2296"/>
      <c r="C182" s="2296"/>
      <c r="D182" s="2296"/>
      <c r="E182" s="2300"/>
      <c r="F182" s="2299"/>
      <c r="G182" s="2297"/>
      <c r="H182" s="2297"/>
      <c r="I182" s="2297"/>
      <c r="J182" s="2297"/>
      <c r="K182" s="2297"/>
      <c r="L182" s="2297"/>
      <c r="M182" s="2297"/>
      <c r="N182" s="2298"/>
      <c r="O182" s="2362" t="s">
        <v>344</v>
      </c>
      <c r="P182" s="2369"/>
      <c r="Q182" s="2369"/>
      <c r="R182" s="2369"/>
      <c r="S182" s="2369"/>
      <c r="T182" s="1974">
        <v>10</v>
      </c>
      <c r="U182" s="1976" t="s">
        <v>24</v>
      </c>
      <c r="V182" s="2019">
        <v>136000</v>
      </c>
      <c r="W182" s="1988" t="s">
        <v>49</v>
      </c>
      <c r="X182" s="1990">
        <f t="shared" si="9"/>
        <v>1360000</v>
      </c>
    </row>
    <row r="183" spans="1:24" ht="18" customHeight="1">
      <c r="A183" s="2295"/>
      <c r="B183" s="2296"/>
      <c r="C183" s="2296"/>
      <c r="D183" s="2296"/>
      <c r="E183" s="2300"/>
      <c r="F183" s="2299"/>
      <c r="G183" s="2297"/>
      <c r="H183" s="2297"/>
      <c r="I183" s="2297"/>
      <c r="J183" s="2297"/>
      <c r="K183" s="2297"/>
      <c r="L183" s="2297"/>
      <c r="M183" s="2297"/>
      <c r="N183" s="2298"/>
      <c r="O183" s="2362" t="s">
        <v>343</v>
      </c>
      <c r="P183" s="2369"/>
      <c r="Q183" s="2369"/>
      <c r="R183" s="2369"/>
      <c r="S183" s="2369"/>
      <c r="T183" s="1974">
        <v>4</v>
      </c>
      <c r="U183" s="1976" t="s">
        <v>24</v>
      </c>
      <c r="V183" s="2019">
        <v>125000</v>
      </c>
      <c r="W183" s="1988" t="s">
        <v>49</v>
      </c>
      <c r="X183" s="1990">
        <f t="shared" si="9"/>
        <v>500000</v>
      </c>
    </row>
    <row r="184" spans="1:24" ht="18" customHeight="1">
      <c r="A184" s="2295"/>
      <c r="B184" s="2296"/>
      <c r="C184" s="2296"/>
      <c r="D184" s="2296"/>
      <c r="E184" s="2300"/>
      <c r="F184" s="2299"/>
      <c r="G184" s="2297"/>
      <c r="H184" s="2297"/>
      <c r="I184" s="2297"/>
      <c r="J184" s="2297"/>
      <c r="K184" s="2297"/>
      <c r="L184" s="2297"/>
      <c r="M184" s="2297"/>
      <c r="N184" s="2298"/>
      <c r="O184" s="2362" t="s">
        <v>378</v>
      </c>
      <c r="P184" s="2369"/>
      <c r="Q184" s="2369"/>
      <c r="R184" s="2369"/>
      <c r="S184" s="2369"/>
      <c r="T184" s="2369"/>
      <c r="U184" s="1976"/>
      <c r="V184" s="2019"/>
      <c r="W184" s="1988"/>
      <c r="X184" s="1990"/>
    </row>
    <row r="185" spans="1:24" ht="18" customHeight="1">
      <c r="A185" s="2295"/>
      <c r="B185" s="2296"/>
      <c r="C185" s="2296"/>
      <c r="D185" s="2296"/>
      <c r="E185" s="2300"/>
      <c r="F185" s="2299"/>
      <c r="G185" s="2297"/>
      <c r="H185" s="2297"/>
      <c r="I185" s="2297"/>
      <c r="J185" s="2297"/>
      <c r="K185" s="2297"/>
      <c r="L185" s="2297"/>
      <c r="M185" s="2297"/>
      <c r="N185" s="2298"/>
      <c r="O185" s="2362" t="s">
        <v>379</v>
      </c>
      <c r="P185" s="2369"/>
      <c r="Q185" s="2369"/>
      <c r="R185" s="2369"/>
      <c r="S185" s="2369"/>
      <c r="T185" s="1974">
        <v>10</v>
      </c>
      <c r="U185" s="1976" t="s">
        <v>24</v>
      </c>
      <c r="V185" s="2019">
        <v>126000</v>
      </c>
      <c r="W185" s="1988" t="s">
        <v>49</v>
      </c>
      <c r="X185" s="1990">
        <f t="shared" si="9"/>
        <v>1260000</v>
      </c>
    </row>
    <row r="186" spans="1:24" ht="18" customHeight="1">
      <c r="A186" s="2295"/>
      <c r="B186" s="2296"/>
      <c r="C186" s="2296"/>
      <c r="D186" s="2296"/>
      <c r="E186" s="2296"/>
      <c r="F186" s="2299"/>
      <c r="G186" s="2297"/>
      <c r="H186" s="2297"/>
      <c r="I186" s="2297"/>
      <c r="J186" s="2297"/>
      <c r="K186" s="2297"/>
      <c r="L186" s="2297"/>
      <c r="M186" s="2297"/>
      <c r="N186" s="2298"/>
      <c r="O186" s="2362" t="s">
        <v>345</v>
      </c>
      <c r="P186" s="2369"/>
      <c r="Q186" s="2369"/>
      <c r="R186" s="2369"/>
      <c r="S186" s="2369"/>
      <c r="T186" s="1974">
        <v>4</v>
      </c>
      <c r="U186" s="1976" t="s">
        <v>24</v>
      </c>
      <c r="V186" s="2019">
        <v>115000</v>
      </c>
      <c r="W186" s="1988" t="s">
        <v>49</v>
      </c>
      <c r="X186" s="1990">
        <f t="shared" si="9"/>
        <v>460000</v>
      </c>
    </row>
    <row r="187" spans="1:24" ht="18" customHeight="1">
      <c r="A187" s="2295"/>
      <c r="B187" s="2296"/>
      <c r="C187" s="2296"/>
      <c r="D187" s="2296"/>
      <c r="E187" s="2296"/>
      <c r="F187" s="2299"/>
      <c r="G187" s="2297"/>
      <c r="H187" s="2297"/>
      <c r="I187" s="2297"/>
      <c r="J187" s="2297"/>
      <c r="K187" s="2297"/>
      <c r="L187" s="2297"/>
      <c r="M187" s="2297"/>
      <c r="N187" s="2298"/>
      <c r="O187" s="2362" t="s">
        <v>346</v>
      </c>
      <c r="P187" s="2369"/>
      <c r="Q187" s="2369"/>
      <c r="R187" s="2369"/>
      <c r="S187" s="2369"/>
      <c r="T187" s="1974">
        <v>10</v>
      </c>
      <c r="U187" s="1976" t="s">
        <v>24</v>
      </c>
      <c r="V187" s="2019">
        <v>432300</v>
      </c>
      <c r="W187" s="1988" t="s">
        <v>49</v>
      </c>
      <c r="X187" s="1990">
        <f t="shared" si="9"/>
        <v>4323000</v>
      </c>
    </row>
    <row r="188" spans="1:24" ht="18" customHeight="1">
      <c r="A188" s="2295"/>
      <c r="B188" s="2296"/>
      <c r="C188" s="2296"/>
      <c r="D188" s="2296"/>
      <c r="E188" s="2296"/>
      <c r="F188" s="2299"/>
      <c r="G188" s="2297"/>
      <c r="H188" s="2297"/>
      <c r="I188" s="2297"/>
      <c r="J188" s="2297"/>
      <c r="K188" s="2297"/>
      <c r="L188" s="2297"/>
      <c r="M188" s="2297"/>
      <c r="N188" s="2298"/>
      <c r="O188" s="2362" t="s">
        <v>343</v>
      </c>
      <c r="P188" s="2369"/>
      <c r="Q188" s="2369"/>
      <c r="R188" s="2369"/>
      <c r="S188" s="2369"/>
      <c r="T188" s="1974">
        <v>4</v>
      </c>
      <c r="U188" s="1976" t="s">
        <v>24</v>
      </c>
      <c r="V188" s="2019">
        <v>110000</v>
      </c>
      <c r="W188" s="1988" t="s">
        <v>49</v>
      </c>
      <c r="X188" s="1990">
        <f t="shared" si="9"/>
        <v>440000</v>
      </c>
    </row>
    <row r="189" spans="1:24" ht="18" customHeight="1">
      <c r="A189" s="2295"/>
      <c r="B189" s="2296"/>
      <c r="C189" s="2296"/>
      <c r="D189" s="2296"/>
      <c r="E189" s="2296"/>
      <c r="F189" s="2299"/>
      <c r="G189" s="2297"/>
      <c r="H189" s="2297"/>
      <c r="I189" s="2297"/>
      <c r="J189" s="2297"/>
      <c r="K189" s="2297"/>
      <c r="L189" s="2297"/>
      <c r="M189" s="2297"/>
      <c r="N189" s="2298"/>
      <c r="O189" s="2362"/>
      <c r="P189" s="2369"/>
      <c r="Q189" s="2369"/>
      <c r="R189" s="2369"/>
      <c r="S189" s="2369"/>
      <c r="T189" s="1974">
        <v>12</v>
      </c>
      <c r="U189" s="1976" t="s">
        <v>24</v>
      </c>
      <c r="V189" s="2019">
        <v>39350</v>
      </c>
      <c r="W189" s="1988" t="s">
        <v>49</v>
      </c>
      <c r="X189" s="1990">
        <f t="shared" si="9"/>
        <v>472200</v>
      </c>
    </row>
    <row r="190" spans="1:24" ht="18" customHeight="1">
      <c r="A190" s="2295"/>
      <c r="B190" s="2296"/>
      <c r="C190" s="2296"/>
      <c r="D190" s="2296"/>
      <c r="E190" s="2296"/>
      <c r="F190" s="2299"/>
      <c r="G190" s="2297"/>
      <c r="H190" s="2297"/>
      <c r="I190" s="2297"/>
      <c r="J190" s="2297"/>
      <c r="K190" s="2297"/>
      <c r="L190" s="2297"/>
      <c r="M190" s="2297"/>
      <c r="N190" s="2298"/>
      <c r="O190" s="2362" t="s">
        <v>592</v>
      </c>
      <c r="P190" s="2369"/>
      <c r="Q190" s="2369"/>
      <c r="R190" s="2369"/>
      <c r="S190" s="2369"/>
      <c r="T190" s="2075">
        <v>12</v>
      </c>
      <c r="U190" s="1976" t="s">
        <v>87</v>
      </c>
      <c r="V190" s="2019">
        <v>250000</v>
      </c>
      <c r="W190" s="1988" t="s">
        <v>84</v>
      </c>
      <c r="X190" s="1990">
        <f t="shared" si="9"/>
        <v>3000000</v>
      </c>
    </row>
    <row r="191" spans="1:24" ht="18" customHeight="1">
      <c r="A191" s="2295"/>
      <c r="B191" s="2296"/>
      <c r="C191" s="2296"/>
      <c r="D191" s="2296"/>
      <c r="E191" s="2296"/>
      <c r="F191" s="2299"/>
      <c r="G191" s="2297"/>
      <c r="H191" s="2297"/>
      <c r="I191" s="2297"/>
      <c r="J191" s="2297"/>
      <c r="K191" s="2297"/>
      <c r="L191" s="2297"/>
      <c r="M191" s="2297"/>
      <c r="N191" s="2298"/>
      <c r="O191" s="2362" t="s">
        <v>347</v>
      </c>
      <c r="P191" s="2369"/>
      <c r="Q191" s="2369"/>
      <c r="R191" s="2369"/>
      <c r="S191" s="2369"/>
      <c r="T191" s="2065">
        <v>2</v>
      </c>
      <c r="U191" s="1976" t="s">
        <v>24</v>
      </c>
      <c r="V191" s="2019">
        <v>55000</v>
      </c>
      <c r="W191" s="1988" t="s">
        <v>49</v>
      </c>
      <c r="X191" s="1990">
        <f t="shared" si="9"/>
        <v>110000</v>
      </c>
    </row>
    <row r="192" spans="1:24" ht="18" customHeight="1">
      <c r="A192" s="2295"/>
      <c r="B192" s="2296"/>
      <c r="C192" s="2296"/>
      <c r="D192" s="2296"/>
      <c r="E192" s="2296"/>
      <c r="F192" s="2299"/>
      <c r="G192" s="2297"/>
      <c r="H192" s="2297"/>
      <c r="I192" s="2297"/>
      <c r="J192" s="2297"/>
      <c r="K192" s="2297"/>
      <c r="L192" s="2297"/>
      <c r="M192" s="2297"/>
      <c r="N192" s="2298"/>
      <c r="O192" s="2362" t="s">
        <v>348</v>
      </c>
      <c r="P192" s="2369"/>
      <c r="Q192" s="2369"/>
      <c r="R192" s="2369"/>
      <c r="S192" s="2369"/>
      <c r="T192" s="2065">
        <v>2</v>
      </c>
      <c r="U192" s="1976" t="s">
        <v>24</v>
      </c>
      <c r="V192" s="2019">
        <v>130000</v>
      </c>
      <c r="W192" s="1988" t="s">
        <v>49</v>
      </c>
      <c r="X192" s="1990">
        <f t="shared" si="9"/>
        <v>260000</v>
      </c>
    </row>
    <row r="193" spans="1:25" ht="18" customHeight="1">
      <c r="A193" s="2295"/>
      <c r="B193" s="2296"/>
      <c r="C193" s="2296"/>
      <c r="D193" s="2296"/>
      <c r="E193" s="2296"/>
      <c r="F193" s="2299"/>
      <c r="G193" s="2297"/>
      <c r="H193" s="2297"/>
      <c r="I193" s="2297"/>
      <c r="J193" s="2297"/>
      <c r="K193" s="2297"/>
      <c r="L193" s="2297"/>
      <c r="M193" s="2297"/>
      <c r="N193" s="2298"/>
      <c r="O193" s="2362" t="s">
        <v>397</v>
      </c>
      <c r="P193" s="2369"/>
      <c r="Q193" s="2369"/>
      <c r="R193" s="2369"/>
      <c r="S193" s="2369"/>
      <c r="T193" s="2065">
        <v>10</v>
      </c>
      <c r="U193" s="1976" t="s">
        <v>24</v>
      </c>
      <c r="V193" s="2019">
        <v>200000</v>
      </c>
      <c r="W193" s="1988" t="s">
        <v>49</v>
      </c>
      <c r="X193" s="1990">
        <f t="shared" si="9"/>
        <v>2000000</v>
      </c>
    </row>
    <row r="194" spans="1:25" ht="18" customHeight="1">
      <c r="A194" s="2076"/>
      <c r="B194" s="1943"/>
      <c r="C194" s="1943"/>
      <c r="D194" s="1943"/>
      <c r="E194" s="2296"/>
      <c r="F194" s="2296"/>
      <c r="G194" s="2297"/>
      <c r="H194" s="2297"/>
      <c r="I194" s="2297"/>
      <c r="J194" s="2297"/>
      <c r="K194" s="2297"/>
      <c r="L194" s="2297"/>
      <c r="M194" s="2297"/>
      <c r="N194" s="2077"/>
      <c r="O194" s="2362" t="s">
        <v>398</v>
      </c>
      <c r="P194" s="2369"/>
      <c r="Q194" s="2369"/>
      <c r="R194" s="2369"/>
      <c r="S194" s="2369"/>
      <c r="T194" s="2065">
        <v>6</v>
      </c>
      <c r="U194" s="1976" t="s">
        <v>24</v>
      </c>
      <c r="V194" s="2019">
        <v>600000</v>
      </c>
      <c r="W194" s="1988" t="s">
        <v>49</v>
      </c>
      <c r="X194" s="1990">
        <f t="shared" si="9"/>
        <v>3600000</v>
      </c>
    </row>
    <row r="195" spans="1:25" ht="18" customHeight="1">
      <c r="A195" s="2076"/>
      <c r="B195" s="1943"/>
      <c r="C195" s="1943"/>
      <c r="D195" s="1943"/>
      <c r="E195" s="2296"/>
      <c r="F195" s="2296"/>
      <c r="G195" s="2297"/>
      <c r="H195" s="2297"/>
      <c r="I195" s="2297"/>
      <c r="J195" s="2297"/>
      <c r="K195" s="2297"/>
      <c r="L195" s="2297"/>
      <c r="M195" s="2297"/>
      <c r="N195" s="2077"/>
      <c r="O195" s="2362"/>
      <c r="P195" s="2369"/>
      <c r="Q195" s="2369"/>
      <c r="R195" s="2369"/>
      <c r="S195" s="2369"/>
      <c r="T195" s="2065">
        <v>6</v>
      </c>
      <c r="U195" s="1976" t="s">
        <v>24</v>
      </c>
      <c r="V195" s="2019">
        <v>600000</v>
      </c>
      <c r="W195" s="1988" t="s">
        <v>49</v>
      </c>
      <c r="X195" s="1990">
        <f t="shared" si="9"/>
        <v>3600000</v>
      </c>
      <c r="Y195" s="2078"/>
    </row>
    <row r="196" spans="1:25" ht="18" customHeight="1">
      <c r="A196" s="2076"/>
      <c r="B196" s="1943"/>
      <c r="C196" s="1943"/>
      <c r="D196" s="1943"/>
      <c r="E196" s="2296"/>
      <c r="F196" s="2296"/>
      <c r="G196" s="2297"/>
      <c r="H196" s="2297"/>
      <c r="I196" s="2297"/>
      <c r="J196" s="2297"/>
      <c r="K196" s="2297"/>
      <c r="L196" s="2297"/>
      <c r="M196" s="2297"/>
      <c r="N196" s="2077"/>
      <c r="O196" s="2362" t="s">
        <v>1063</v>
      </c>
      <c r="P196" s="2369"/>
      <c r="Q196" s="2369"/>
      <c r="R196" s="2369"/>
      <c r="S196" s="2369"/>
      <c r="T196" s="2065">
        <v>1</v>
      </c>
      <c r="U196" s="1976" t="s">
        <v>24</v>
      </c>
      <c r="V196" s="2019">
        <v>2000000</v>
      </c>
      <c r="W196" s="1988" t="s">
        <v>49</v>
      </c>
      <c r="X196" s="1990">
        <f t="shared" si="9"/>
        <v>2000000</v>
      </c>
      <c r="Y196" s="2078"/>
    </row>
    <row r="197" spans="1:25" ht="18" customHeight="1">
      <c r="A197" s="2076"/>
      <c r="B197" s="1943"/>
      <c r="C197" s="1943"/>
      <c r="D197" s="1943"/>
      <c r="E197" s="2296"/>
      <c r="F197" s="2296"/>
      <c r="G197" s="2297"/>
      <c r="H197" s="2297"/>
      <c r="I197" s="2297"/>
      <c r="J197" s="2297"/>
      <c r="K197" s="2297"/>
      <c r="L197" s="2297"/>
      <c r="M197" s="2297"/>
      <c r="N197" s="2077"/>
      <c r="O197" s="2386" t="s">
        <v>1486</v>
      </c>
      <c r="P197" s="2389"/>
      <c r="Q197" s="2389"/>
      <c r="R197" s="2389"/>
      <c r="S197" s="2389"/>
      <c r="T197" s="2309">
        <v>1</v>
      </c>
      <c r="U197" s="2373" t="s">
        <v>24</v>
      </c>
      <c r="V197" s="2390">
        <v>15000000</v>
      </c>
      <c r="W197" s="2387" t="s">
        <v>49</v>
      </c>
      <c r="X197" s="2388">
        <f t="shared" ref="X197:X198" si="12">PRODUCT(V197,T197,R197)</f>
        <v>15000000</v>
      </c>
      <c r="Y197" s="2078"/>
    </row>
    <row r="198" spans="1:25" ht="18" customHeight="1">
      <c r="A198" s="2076"/>
      <c r="B198" s="1943"/>
      <c r="C198" s="1943"/>
      <c r="D198" s="1943"/>
      <c r="E198" s="2296"/>
      <c r="F198" s="2296"/>
      <c r="G198" s="2297"/>
      <c r="H198" s="2297"/>
      <c r="I198" s="2297"/>
      <c r="J198" s="2297"/>
      <c r="K198" s="2297"/>
      <c r="L198" s="2297"/>
      <c r="M198" s="2297"/>
      <c r="N198" s="2077"/>
      <c r="O198" s="2386" t="s">
        <v>1487</v>
      </c>
      <c r="P198" s="2389"/>
      <c r="Q198" s="2389"/>
      <c r="R198" s="2389"/>
      <c r="S198" s="2389"/>
      <c r="T198" s="2309">
        <v>1</v>
      </c>
      <c r="U198" s="2373" t="s">
        <v>24</v>
      </c>
      <c r="V198" s="2390">
        <v>1800000</v>
      </c>
      <c r="W198" s="2387" t="s">
        <v>49</v>
      </c>
      <c r="X198" s="2388">
        <f t="shared" si="12"/>
        <v>1800000</v>
      </c>
      <c r="Y198" s="2078"/>
    </row>
    <row r="199" spans="1:25" ht="18" customHeight="1">
      <c r="A199" s="2076"/>
      <c r="B199" s="1943"/>
      <c r="C199" s="1943"/>
      <c r="D199" s="1943"/>
      <c r="E199" s="2026">
        <v>133</v>
      </c>
      <c r="F199" s="2026" t="s">
        <v>51</v>
      </c>
      <c r="G199" s="2028">
        <v>64505000</v>
      </c>
      <c r="H199" s="2028">
        <v>65827000</v>
      </c>
      <c r="I199" s="2028">
        <v>64766996</v>
      </c>
      <c r="J199" s="2028">
        <v>64766996</v>
      </c>
      <c r="K199" s="2028">
        <v>64766996</v>
      </c>
      <c r="L199" s="2028">
        <f>SUM(X199:X205)</f>
        <v>59566995.999200001</v>
      </c>
      <c r="M199" s="2014">
        <f>L199-K199</f>
        <v>-5200000.0007999986</v>
      </c>
      <c r="N199" s="2015">
        <f>M199/H199</f>
        <v>-7.8994941297643798E-2</v>
      </c>
      <c r="O199" s="2346" t="s">
        <v>399</v>
      </c>
      <c r="P199" s="2029"/>
      <c r="Q199" s="2079"/>
      <c r="R199" s="2059"/>
      <c r="S199" s="2059"/>
      <c r="T199" s="2080">
        <v>2</v>
      </c>
      <c r="U199" s="2060" t="s">
        <v>24</v>
      </c>
      <c r="V199" s="2032">
        <v>164500</v>
      </c>
      <c r="W199" s="2033" t="s">
        <v>49</v>
      </c>
      <c r="X199" s="2034">
        <f t="shared" si="9"/>
        <v>329000</v>
      </c>
      <c r="Y199" s="2078"/>
    </row>
    <row r="200" spans="1:25" ht="18" customHeight="1">
      <c r="A200" s="2076"/>
      <c r="B200" s="1943"/>
      <c r="C200" s="1943"/>
      <c r="D200" s="1943"/>
      <c r="E200" s="2296"/>
      <c r="F200" s="2296"/>
      <c r="G200" s="2297"/>
      <c r="H200" s="2297"/>
      <c r="I200" s="2297"/>
      <c r="J200" s="2297"/>
      <c r="K200" s="2297"/>
      <c r="L200" s="2297"/>
      <c r="M200" s="2297"/>
      <c r="N200" s="2298"/>
      <c r="O200" s="2362" t="s">
        <v>154</v>
      </c>
      <c r="P200" s="2369"/>
      <c r="Q200" s="2081"/>
      <c r="R200" s="2017"/>
      <c r="S200" s="2017"/>
      <c r="T200" s="2082">
        <v>12</v>
      </c>
      <c r="U200" s="2018" t="s">
        <v>24</v>
      </c>
      <c r="V200" s="2019">
        <v>200000</v>
      </c>
      <c r="W200" s="1988" t="s">
        <v>49</v>
      </c>
      <c r="X200" s="1990">
        <f t="shared" si="9"/>
        <v>2400000</v>
      </c>
    </row>
    <row r="201" spans="1:25" ht="18" customHeight="1">
      <c r="A201" s="2076"/>
      <c r="B201" s="1943"/>
      <c r="C201" s="1943"/>
      <c r="D201" s="1943"/>
      <c r="E201" s="2296"/>
      <c r="F201" s="2296"/>
      <c r="G201" s="2297"/>
      <c r="H201" s="2297"/>
      <c r="I201" s="2297"/>
      <c r="J201" s="2297"/>
      <c r="K201" s="2297"/>
      <c r="L201" s="2297"/>
      <c r="M201" s="2297"/>
      <c r="N201" s="2298"/>
      <c r="O201" s="2362" t="s">
        <v>355</v>
      </c>
      <c r="P201" s="2369"/>
      <c r="Q201" s="1028"/>
      <c r="R201" s="2369"/>
      <c r="S201" s="2369"/>
      <c r="T201" s="1029">
        <v>4</v>
      </c>
      <c r="U201" s="1976" t="s">
        <v>24</v>
      </c>
      <c r="V201" s="2019">
        <v>12000</v>
      </c>
      <c r="W201" s="1988" t="s">
        <v>49</v>
      </c>
      <c r="X201" s="1990">
        <f t="shared" si="9"/>
        <v>48000</v>
      </c>
    </row>
    <row r="202" spans="1:25" ht="18" customHeight="1">
      <c r="A202" s="2076"/>
      <c r="B202" s="1943"/>
      <c r="C202" s="1943"/>
      <c r="D202" s="1943"/>
      <c r="E202" s="2296"/>
      <c r="F202" s="2296"/>
      <c r="G202" s="2297"/>
      <c r="H202" s="2297"/>
      <c r="I202" s="2297"/>
      <c r="J202" s="2297"/>
      <c r="K202" s="2297"/>
      <c r="L202" s="2297"/>
      <c r="M202" s="2297"/>
      <c r="N202" s="2298"/>
      <c r="O202" s="2362" t="s">
        <v>1069</v>
      </c>
      <c r="P202" s="2369"/>
      <c r="Q202" s="1028"/>
      <c r="R202" s="2369"/>
      <c r="S202" s="2369"/>
      <c r="T202" s="1029">
        <v>12</v>
      </c>
      <c r="U202" s="1976" t="s">
        <v>24</v>
      </c>
      <c r="V202" s="2019">
        <v>80000</v>
      </c>
      <c r="W202" s="1988" t="s">
        <v>49</v>
      </c>
      <c r="X202" s="1990">
        <f t="shared" si="9"/>
        <v>960000</v>
      </c>
    </row>
    <row r="203" spans="1:25" ht="18" customHeight="1">
      <c r="A203" s="2076"/>
      <c r="B203" s="1943"/>
      <c r="C203" s="1943"/>
      <c r="D203" s="1943"/>
      <c r="E203" s="2296"/>
      <c r="F203" s="2296"/>
      <c r="G203" s="2297"/>
      <c r="H203" s="2297"/>
      <c r="I203" s="2297"/>
      <c r="J203" s="2297"/>
      <c r="K203" s="2297"/>
      <c r="L203" s="2297"/>
      <c r="M203" s="2297"/>
      <c r="N203" s="2298"/>
      <c r="O203" s="2362" t="s">
        <v>1066</v>
      </c>
      <c r="P203" s="2369"/>
      <c r="Q203" s="2081"/>
      <c r="R203" s="2017"/>
      <c r="S203" s="2017"/>
      <c r="T203" s="2082">
        <v>12</v>
      </c>
      <c r="U203" s="2018" t="s">
        <v>24</v>
      </c>
      <c r="V203" s="2019">
        <v>2237499.6666000001</v>
      </c>
      <c r="W203" s="1988" t="s">
        <v>49</v>
      </c>
      <c r="X203" s="1990">
        <f t="shared" si="9"/>
        <v>26849995.999200001</v>
      </c>
    </row>
    <row r="204" spans="1:25" ht="18" customHeight="1">
      <c r="A204" s="2076"/>
      <c r="B204" s="1943"/>
      <c r="C204" s="1943"/>
      <c r="D204" s="1943"/>
      <c r="E204" s="2296"/>
      <c r="F204" s="2296"/>
      <c r="G204" s="2297"/>
      <c r="H204" s="2297"/>
      <c r="I204" s="2297"/>
      <c r="J204" s="2297"/>
      <c r="K204" s="2297"/>
      <c r="L204" s="2297"/>
      <c r="M204" s="2297"/>
      <c r="N204" s="2077"/>
      <c r="O204" s="2362" t="s">
        <v>1067</v>
      </c>
      <c r="P204" s="2369"/>
      <c r="Q204" s="2083"/>
      <c r="R204" s="2017"/>
      <c r="S204" s="2017"/>
      <c r="T204" s="2084">
        <v>12</v>
      </c>
      <c r="U204" s="2018" t="s">
        <v>24</v>
      </c>
      <c r="V204" s="2019">
        <v>1015000</v>
      </c>
      <c r="W204" s="1988" t="s">
        <v>49</v>
      </c>
      <c r="X204" s="1990">
        <f t="shared" si="9"/>
        <v>12180000</v>
      </c>
    </row>
    <row r="205" spans="1:25" ht="18" customHeight="1">
      <c r="A205" s="2076"/>
      <c r="B205" s="1943"/>
      <c r="C205" s="1943"/>
      <c r="D205" s="1943"/>
      <c r="E205" s="2296"/>
      <c r="F205" s="2296"/>
      <c r="G205" s="2297"/>
      <c r="H205" s="2297"/>
      <c r="I205" s="2297"/>
      <c r="J205" s="2297"/>
      <c r="K205" s="2297"/>
      <c r="L205" s="2297"/>
      <c r="M205" s="2297"/>
      <c r="N205" s="2077"/>
      <c r="O205" s="2362" t="s">
        <v>1068</v>
      </c>
      <c r="P205" s="2369"/>
      <c r="Q205" s="2085"/>
      <c r="R205" s="2369"/>
      <c r="S205" s="2369"/>
      <c r="T205" s="2082">
        <v>12</v>
      </c>
      <c r="U205" s="2018" t="s">
        <v>24</v>
      </c>
      <c r="V205" s="2019">
        <v>1400000</v>
      </c>
      <c r="W205" s="1988" t="s">
        <v>49</v>
      </c>
      <c r="X205" s="1990">
        <f t="shared" si="9"/>
        <v>16800000</v>
      </c>
    </row>
    <row r="206" spans="1:25" ht="18" customHeight="1">
      <c r="A206" s="2295"/>
      <c r="B206" s="2296"/>
      <c r="C206" s="2296"/>
      <c r="D206" s="2296"/>
      <c r="E206" s="2026">
        <v>134</v>
      </c>
      <c r="F206" s="2027" t="s">
        <v>78</v>
      </c>
      <c r="G206" s="2014">
        <v>20950000</v>
      </c>
      <c r="H206" s="2014">
        <v>16504000</v>
      </c>
      <c r="I206" s="2014">
        <v>16245000</v>
      </c>
      <c r="J206" s="2014">
        <v>16245000</v>
      </c>
      <c r="K206" s="2014">
        <v>16245000</v>
      </c>
      <c r="L206" s="2014">
        <f>SUM(X206:X224)</f>
        <v>13245000</v>
      </c>
      <c r="M206" s="2014">
        <f>L206-K206</f>
        <v>-3000000</v>
      </c>
      <c r="N206" s="2015">
        <f>M206/H206</f>
        <v>-0.18177411536597188</v>
      </c>
      <c r="O206" s="2346" t="s">
        <v>1070</v>
      </c>
      <c r="P206" s="2029"/>
      <c r="Q206" s="2079"/>
      <c r="R206" s="2029"/>
      <c r="S206" s="2029"/>
      <c r="T206" s="2086">
        <v>2</v>
      </c>
      <c r="U206" s="2031" t="s">
        <v>24</v>
      </c>
      <c r="V206" s="2032">
        <v>800000</v>
      </c>
      <c r="W206" s="2033" t="s">
        <v>49</v>
      </c>
      <c r="X206" s="2034">
        <f t="shared" si="9"/>
        <v>1600000</v>
      </c>
    </row>
    <row r="207" spans="1:25" ht="18" customHeight="1">
      <c r="A207" s="2295"/>
      <c r="B207" s="2296"/>
      <c r="C207" s="2296"/>
      <c r="D207" s="2296"/>
      <c r="E207" s="2296"/>
      <c r="F207" s="2013"/>
      <c r="G207" s="2020"/>
      <c r="H207" s="2020"/>
      <c r="I207" s="2020"/>
      <c r="J207" s="2020"/>
      <c r="K207" s="2020"/>
      <c r="L207" s="2020"/>
      <c r="M207" s="2020"/>
      <c r="N207" s="2087"/>
      <c r="O207" s="2088" t="s">
        <v>1071</v>
      </c>
      <c r="P207" s="2089"/>
      <c r="Q207" s="2081"/>
      <c r="R207" s="2369"/>
      <c r="S207" s="2369"/>
      <c r="T207" s="2090">
        <v>2</v>
      </c>
      <c r="U207" s="1976" t="s">
        <v>24</v>
      </c>
      <c r="V207" s="2019">
        <v>15000</v>
      </c>
      <c r="W207" s="1988" t="s">
        <v>49</v>
      </c>
      <c r="X207" s="1990">
        <f t="shared" si="9"/>
        <v>30000</v>
      </c>
    </row>
    <row r="208" spans="1:25" ht="18" customHeight="1">
      <c r="A208" s="2295"/>
      <c r="B208" s="2296"/>
      <c r="C208" s="2296"/>
      <c r="D208" s="2296"/>
      <c r="E208" s="2296"/>
      <c r="F208" s="2013"/>
      <c r="G208" s="2020"/>
      <c r="H208" s="2020"/>
      <c r="I208" s="2020"/>
      <c r="J208" s="2020"/>
      <c r="K208" s="2020"/>
      <c r="L208" s="2020"/>
      <c r="M208" s="2020"/>
      <c r="N208" s="2087"/>
      <c r="O208" s="2362" t="s">
        <v>1084</v>
      </c>
      <c r="P208" s="2369"/>
      <c r="Q208" s="2081"/>
      <c r="R208" s="2369"/>
      <c r="S208" s="2369"/>
      <c r="T208" s="2090">
        <v>2</v>
      </c>
      <c r="U208" s="1976" t="s">
        <v>24</v>
      </c>
      <c r="V208" s="2019">
        <v>2200000</v>
      </c>
      <c r="W208" s="1988" t="s">
        <v>49</v>
      </c>
      <c r="X208" s="1990">
        <f t="shared" si="9"/>
        <v>4400000</v>
      </c>
    </row>
    <row r="209" spans="1:24" ht="18" customHeight="1">
      <c r="A209" s="2035"/>
      <c r="B209" s="2036"/>
      <c r="C209" s="2036"/>
      <c r="D209" s="2036"/>
      <c r="E209" s="2036"/>
      <c r="F209" s="2037"/>
      <c r="G209" s="2093"/>
      <c r="H209" s="2093"/>
      <c r="I209" s="2093"/>
      <c r="J209" s="2093"/>
      <c r="K209" s="2093"/>
      <c r="L209" s="2093"/>
      <c r="M209" s="2093"/>
      <c r="N209" s="2094"/>
      <c r="O209" s="1955" t="s">
        <v>842</v>
      </c>
      <c r="P209" s="1922"/>
      <c r="Q209" s="2095"/>
      <c r="R209" s="1922"/>
      <c r="S209" s="1922"/>
      <c r="T209" s="2096">
        <v>1</v>
      </c>
      <c r="U209" s="2526" t="s">
        <v>24</v>
      </c>
      <c r="V209" s="2039">
        <v>0</v>
      </c>
      <c r="W209" s="2040" t="s">
        <v>49</v>
      </c>
      <c r="X209" s="2041">
        <f t="shared" si="9"/>
        <v>0</v>
      </c>
    </row>
    <row r="210" spans="1:24" ht="18" customHeight="1">
      <c r="A210" s="2042"/>
      <c r="B210" s="2043"/>
      <c r="C210" s="2043"/>
      <c r="D210" s="2043"/>
      <c r="E210" s="2043"/>
      <c r="F210" s="2097"/>
      <c r="G210" s="2098"/>
      <c r="H210" s="2098"/>
      <c r="I210" s="2098"/>
      <c r="J210" s="2098"/>
      <c r="K210" s="2098"/>
      <c r="L210" s="2098"/>
      <c r="M210" s="2098"/>
      <c r="N210" s="2099"/>
      <c r="O210" s="1960" t="s">
        <v>1085</v>
      </c>
      <c r="P210" s="2100"/>
      <c r="Q210" s="2101"/>
      <c r="R210" s="2100"/>
      <c r="S210" s="2100"/>
      <c r="T210" s="2102">
        <v>1</v>
      </c>
      <c r="U210" s="2525" t="s">
        <v>24</v>
      </c>
      <c r="V210" s="2103">
        <v>850000</v>
      </c>
      <c r="W210" s="2104" t="s">
        <v>49</v>
      </c>
      <c r="X210" s="2105">
        <f t="shared" si="9"/>
        <v>850000</v>
      </c>
    </row>
    <row r="211" spans="1:24" ht="18" customHeight="1">
      <c r="A211" s="2295"/>
      <c r="B211" s="2296"/>
      <c r="C211" s="2296"/>
      <c r="D211" s="2296"/>
      <c r="E211" s="2296"/>
      <c r="F211" s="2013"/>
      <c r="G211" s="2020"/>
      <c r="H211" s="2020"/>
      <c r="I211" s="2020"/>
      <c r="J211" s="2020"/>
      <c r="K211" s="2020"/>
      <c r="L211" s="2020"/>
      <c r="M211" s="2020"/>
      <c r="N211" s="2087"/>
      <c r="O211" s="2362" t="s">
        <v>507</v>
      </c>
      <c r="P211" s="2369"/>
      <c r="Q211" s="2081"/>
      <c r="R211" s="2369"/>
      <c r="S211" s="2369"/>
      <c r="T211" s="2090">
        <v>1</v>
      </c>
      <c r="U211" s="1976" t="s">
        <v>24</v>
      </c>
      <c r="V211" s="2019">
        <v>1200000</v>
      </c>
      <c r="W211" s="1988" t="s">
        <v>49</v>
      </c>
      <c r="X211" s="1990">
        <f t="shared" si="9"/>
        <v>1200000</v>
      </c>
    </row>
    <row r="212" spans="1:24" ht="18" customHeight="1">
      <c r="A212" s="2295"/>
      <c r="B212" s="2296"/>
      <c r="C212" s="2296"/>
      <c r="D212" s="2296"/>
      <c r="E212" s="2296"/>
      <c r="F212" s="2013"/>
      <c r="G212" s="2020"/>
      <c r="H212" s="2020"/>
      <c r="I212" s="2020"/>
      <c r="J212" s="2020"/>
      <c r="K212" s="2020"/>
      <c r="L212" s="2020"/>
      <c r="M212" s="2020"/>
      <c r="N212" s="2087"/>
      <c r="O212" s="2362" t="s">
        <v>800</v>
      </c>
      <c r="P212" s="2369"/>
      <c r="Q212" s="2081"/>
      <c r="R212" s="2369"/>
      <c r="S212" s="2369"/>
      <c r="T212" s="2090">
        <v>1</v>
      </c>
      <c r="U212" s="1976" t="s">
        <v>24</v>
      </c>
      <c r="V212" s="2019">
        <v>1200000</v>
      </c>
      <c r="W212" s="1988" t="s">
        <v>49</v>
      </c>
      <c r="X212" s="1990">
        <f t="shared" si="9"/>
        <v>1200000</v>
      </c>
    </row>
    <row r="213" spans="1:24" ht="18" customHeight="1">
      <c r="A213" s="2295"/>
      <c r="B213" s="2296"/>
      <c r="C213" s="2296"/>
      <c r="D213" s="2296"/>
      <c r="E213" s="2296"/>
      <c r="F213" s="2013"/>
      <c r="G213" s="2020"/>
      <c r="H213" s="2020"/>
      <c r="I213" s="2020"/>
      <c r="J213" s="2020"/>
      <c r="K213" s="2020"/>
      <c r="L213" s="2020"/>
      <c r="M213" s="2020"/>
      <c r="N213" s="2087"/>
      <c r="O213" s="2386" t="s">
        <v>846</v>
      </c>
      <c r="P213" s="2389"/>
      <c r="Q213" s="2546"/>
      <c r="R213" s="2389"/>
      <c r="S213" s="2389"/>
      <c r="T213" s="2547">
        <v>0</v>
      </c>
      <c r="U213" s="2373" t="s">
        <v>24</v>
      </c>
      <c r="V213" s="2390">
        <v>1400000</v>
      </c>
      <c r="W213" s="2387" t="s">
        <v>49</v>
      </c>
      <c r="X213" s="2388">
        <f t="shared" si="9"/>
        <v>0</v>
      </c>
    </row>
    <row r="214" spans="1:24" ht="18" customHeight="1">
      <c r="A214" s="2295"/>
      <c r="B214" s="2296"/>
      <c r="C214" s="2296"/>
      <c r="D214" s="2296"/>
      <c r="E214" s="2296"/>
      <c r="F214" s="2013"/>
      <c r="G214" s="2020"/>
      <c r="H214" s="2020"/>
      <c r="I214" s="2020"/>
      <c r="J214" s="2020"/>
      <c r="K214" s="2020"/>
      <c r="L214" s="2020"/>
      <c r="M214" s="2020"/>
      <c r="N214" s="2087"/>
      <c r="O214" s="2362" t="s">
        <v>1086</v>
      </c>
      <c r="P214" s="2369"/>
      <c r="Q214" s="2081"/>
      <c r="R214" s="2369"/>
      <c r="S214" s="2369"/>
      <c r="T214" s="2090">
        <v>1</v>
      </c>
      <c r="U214" s="2018" t="s">
        <v>24</v>
      </c>
      <c r="V214" s="2019">
        <v>500000</v>
      </c>
      <c r="W214" s="1988" t="s">
        <v>49</v>
      </c>
      <c r="X214" s="1990">
        <f t="shared" si="9"/>
        <v>500000</v>
      </c>
    </row>
    <row r="215" spans="1:24" ht="18" customHeight="1">
      <c r="A215" s="2295"/>
      <c r="B215" s="2296"/>
      <c r="C215" s="2296"/>
      <c r="D215" s="2296"/>
      <c r="E215" s="2296"/>
      <c r="F215" s="2013"/>
      <c r="G215" s="2020"/>
      <c r="H215" s="2020"/>
      <c r="I215" s="2020"/>
      <c r="J215" s="2020"/>
      <c r="K215" s="2020"/>
      <c r="L215" s="2020"/>
      <c r="M215" s="2020"/>
      <c r="N215" s="2087"/>
      <c r="O215" s="2386" t="s">
        <v>1129</v>
      </c>
      <c r="P215" s="2389"/>
      <c r="Q215" s="2546"/>
      <c r="R215" s="2389"/>
      <c r="S215" s="2389"/>
      <c r="T215" s="2547">
        <v>0</v>
      </c>
      <c r="U215" s="2398" t="s">
        <v>24</v>
      </c>
      <c r="V215" s="2390">
        <v>1600000</v>
      </c>
      <c r="W215" s="2387" t="s">
        <v>49</v>
      </c>
      <c r="X215" s="2388">
        <f t="shared" ref="X215:X241" si="13">PRODUCT(V215,T215,R215)</f>
        <v>0</v>
      </c>
    </row>
    <row r="216" spans="1:24" ht="18" customHeight="1">
      <c r="A216" s="2295"/>
      <c r="B216" s="2296"/>
      <c r="C216" s="2296"/>
      <c r="D216" s="2296"/>
      <c r="E216" s="2296"/>
      <c r="F216" s="2013"/>
      <c r="G216" s="2020"/>
      <c r="H216" s="2020"/>
      <c r="I216" s="2020"/>
      <c r="J216" s="2020"/>
      <c r="K216" s="2020"/>
      <c r="L216" s="2020"/>
      <c r="M216" s="2020"/>
      <c r="N216" s="2087"/>
      <c r="O216" s="2386" t="s">
        <v>1087</v>
      </c>
      <c r="P216" s="2389"/>
      <c r="Q216" s="2546"/>
      <c r="R216" s="2389"/>
      <c r="S216" s="2389"/>
      <c r="T216" s="2547">
        <v>2</v>
      </c>
      <c r="U216" s="2398" t="s">
        <v>24</v>
      </c>
      <c r="V216" s="2390">
        <v>60000</v>
      </c>
      <c r="W216" s="2387" t="s">
        <v>49</v>
      </c>
      <c r="X216" s="2388">
        <f t="shared" si="13"/>
        <v>120000</v>
      </c>
    </row>
    <row r="217" spans="1:24" ht="18" customHeight="1">
      <c r="A217" s="2295"/>
      <c r="B217" s="2296"/>
      <c r="C217" s="2296"/>
      <c r="D217" s="2296"/>
      <c r="E217" s="2296"/>
      <c r="F217" s="2013"/>
      <c r="G217" s="2020"/>
      <c r="H217" s="2020"/>
      <c r="I217" s="2020"/>
      <c r="J217" s="2020"/>
      <c r="K217" s="2020"/>
      <c r="L217" s="2020"/>
      <c r="M217" s="2020"/>
      <c r="N217" s="2087"/>
      <c r="O217" s="2362" t="s">
        <v>847</v>
      </c>
      <c r="P217" s="2369"/>
      <c r="Q217" s="2081"/>
      <c r="R217" s="2369"/>
      <c r="S217" s="2369"/>
      <c r="T217" s="2090">
        <v>1</v>
      </c>
      <c r="U217" s="2018" t="s">
        <v>24</v>
      </c>
      <c r="V217" s="2019">
        <v>30000</v>
      </c>
      <c r="W217" s="1988" t="s">
        <v>49</v>
      </c>
      <c r="X217" s="1990">
        <f t="shared" si="13"/>
        <v>30000</v>
      </c>
    </row>
    <row r="218" spans="1:24" ht="18" customHeight="1">
      <c r="A218" s="2295"/>
      <c r="B218" s="2296"/>
      <c r="C218" s="2296"/>
      <c r="D218" s="2296"/>
      <c r="E218" s="2296"/>
      <c r="F218" s="2013"/>
      <c r="G218" s="2020"/>
      <c r="H218" s="2020"/>
      <c r="I218" s="2020"/>
      <c r="J218" s="2020"/>
      <c r="K218" s="2020"/>
      <c r="L218" s="2020"/>
      <c r="M218" s="2020"/>
      <c r="N218" s="2087"/>
      <c r="O218" s="2362" t="s">
        <v>1229</v>
      </c>
      <c r="P218" s="2369"/>
      <c r="Q218" s="2081"/>
      <c r="R218" s="2369"/>
      <c r="S218" s="2369"/>
      <c r="T218" s="2091">
        <v>7</v>
      </c>
      <c r="U218" s="2018" t="s">
        <v>24</v>
      </c>
      <c r="V218" s="2019">
        <v>15000</v>
      </c>
      <c r="W218" s="1988" t="s">
        <v>49</v>
      </c>
      <c r="X218" s="1990">
        <f t="shared" si="13"/>
        <v>105000</v>
      </c>
    </row>
    <row r="219" spans="1:24" ht="18" customHeight="1">
      <c r="A219" s="2295"/>
      <c r="B219" s="2296"/>
      <c r="C219" s="2296"/>
      <c r="D219" s="2296"/>
      <c r="E219" s="2296"/>
      <c r="F219" s="2013"/>
      <c r="G219" s="2020"/>
      <c r="H219" s="2020"/>
      <c r="I219" s="2020"/>
      <c r="J219" s="2020"/>
      <c r="K219" s="2020"/>
      <c r="L219" s="2020"/>
      <c r="M219" s="2020"/>
      <c r="N219" s="2087"/>
      <c r="O219" s="2362" t="s">
        <v>349</v>
      </c>
      <c r="P219" s="2369"/>
      <c r="Q219" s="2081"/>
      <c r="R219" s="2369"/>
      <c r="S219" s="2369"/>
      <c r="T219" s="2092">
        <v>5</v>
      </c>
      <c r="U219" s="2018" t="s">
        <v>24</v>
      </c>
      <c r="V219" s="2019">
        <v>50000</v>
      </c>
      <c r="W219" s="1988" t="s">
        <v>49</v>
      </c>
      <c r="X219" s="1990">
        <f t="shared" si="13"/>
        <v>250000</v>
      </c>
    </row>
    <row r="220" spans="1:24" ht="18" customHeight="1">
      <c r="A220" s="2295"/>
      <c r="B220" s="2296"/>
      <c r="C220" s="2296"/>
      <c r="D220" s="2296"/>
      <c r="E220" s="2296"/>
      <c r="F220" s="2013"/>
      <c r="G220" s="2020"/>
      <c r="H220" s="2020"/>
      <c r="I220" s="2020"/>
      <c r="J220" s="2020"/>
      <c r="K220" s="2020"/>
      <c r="L220" s="2020"/>
      <c r="M220" s="2020"/>
      <c r="N220" s="2087"/>
      <c r="O220" s="2362" t="s">
        <v>303</v>
      </c>
      <c r="P220" s="2369"/>
      <c r="Q220" s="2081"/>
      <c r="R220" s="2369"/>
      <c r="S220" s="2369"/>
      <c r="T220" s="2090">
        <v>1</v>
      </c>
      <c r="U220" s="2018" t="s">
        <v>24</v>
      </c>
      <c r="V220" s="2019">
        <v>100000</v>
      </c>
      <c r="W220" s="1988" t="s">
        <v>49</v>
      </c>
      <c r="X220" s="1990">
        <f t="shared" si="13"/>
        <v>100000</v>
      </c>
    </row>
    <row r="221" spans="1:24" ht="18" customHeight="1">
      <c r="A221" s="2295"/>
      <c r="B221" s="2296"/>
      <c r="C221" s="2296"/>
      <c r="D221" s="2296"/>
      <c r="E221" s="2296"/>
      <c r="F221" s="2013"/>
      <c r="G221" s="2020"/>
      <c r="H221" s="2020"/>
      <c r="I221" s="2020"/>
      <c r="J221" s="2020"/>
      <c r="K221" s="2020"/>
      <c r="L221" s="2020"/>
      <c r="M221" s="2020"/>
      <c r="N221" s="2087"/>
      <c r="O221" s="2362" t="s">
        <v>95</v>
      </c>
      <c r="P221" s="2369"/>
      <c r="Q221" s="2081"/>
      <c r="R221" s="2369"/>
      <c r="S221" s="2369"/>
      <c r="T221" s="2090">
        <v>4</v>
      </c>
      <c r="U221" s="2018" t="s">
        <v>24</v>
      </c>
      <c r="V221" s="2019">
        <v>405000</v>
      </c>
      <c r="W221" s="1988" t="s">
        <v>49</v>
      </c>
      <c r="X221" s="1990">
        <f t="shared" si="13"/>
        <v>1620000</v>
      </c>
    </row>
    <row r="222" spans="1:24" ht="18" customHeight="1">
      <c r="A222" s="2295"/>
      <c r="B222" s="2296"/>
      <c r="C222" s="2296"/>
      <c r="D222" s="2296"/>
      <c r="E222" s="2296"/>
      <c r="F222" s="2013"/>
      <c r="G222" s="2020"/>
      <c r="H222" s="2020"/>
      <c r="I222" s="2020"/>
      <c r="J222" s="2020"/>
      <c r="K222" s="2020"/>
      <c r="L222" s="2020"/>
      <c r="M222" s="2020"/>
      <c r="N222" s="2087"/>
      <c r="O222" s="2362" t="s">
        <v>304</v>
      </c>
      <c r="P222" s="2369"/>
      <c r="Q222" s="2081"/>
      <c r="R222" s="2369"/>
      <c r="S222" s="2369"/>
      <c r="T222" s="2090">
        <v>1</v>
      </c>
      <c r="U222" s="2018" t="s">
        <v>24</v>
      </c>
      <c r="V222" s="2019">
        <v>100000</v>
      </c>
      <c r="W222" s="1988" t="s">
        <v>49</v>
      </c>
      <c r="X222" s="1990">
        <f t="shared" si="13"/>
        <v>100000</v>
      </c>
    </row>
    <row r="223" spans="1:24" ht="18" customHeight="1">
      <c r="A223" s="2295"/>
      <c r="B223" s="2296"/>
      <c r="C223" s="2296"/>
      <c r="D223" s="2296"/>
      <c r="E223" s="2296"/>
      <c r="F223" s="2013"/>
      <c r="G223" s="2020"/>
      <c r="H223" s="2020"/>
      <c r="I223" s="2020"/>
      <c r="J223" s="2020"/>
      <c r="K223" s="2020"/>
      <c r="L223" s="2020"/>
      <c r="M223" s="2020"/>
      <c r="N223" s="2087"/>
      <c r="O223" s="2362" t="s">
        <v>340</v>
      </c>
      <c r="P223" s="2369"/>
      <c r="Q223" s="2081"/>
      <c r="R223" s="2369"/>
      <c r="S223" s="2369"/>
      <c r="T223" s="2090">
        <v>1</v>
      </c>
      <c r="U223" s="2018" t="s">
        <v>24</v>
      </c>
      <c r="V223" s="2019">
        <v>900000</v>
      </c>
      <c r="W223" s="1988" t="s">
        <v>49</v>
      </c>
      <c r="X223" s="1990">
        <f t="shared" si="13"/>
        <v>900000</v>
      </c>
    </row>
    <row r="224" spans="1:24" ht="18" customHeight="1">
      <c r="A224" s="2295"/>
      <c r="B224" s="2296"/>
      <c r="C224" s="2296"/>
      <c r="D224" s="2296"/>
      <c r="E224" s="2296"/>
      <c r="F224" s="2013"/>
      <c r="G224" s="2020"/>
      <c r="H224" s="2020"/>
      <c r="I224" s="2020"/>
      <c r="J224" s="2020"/>
      <c r="K224" s="2020"/>
      <c r="L224" s="2020"/>
      <c r="M224" s="2020"/>
      <c r="N224" s="2087"/>
      <c r="O224" s="2362" t="s">
        <v>1088</v>
      </c>
      <c r="P224" s="2369"/>
      <c r="Q224" s="2081"/>
      <c r="R224" s="2369"/>
      <c r="S224" s="2369"/>
      <c r="T224" s="2090">
        <v>1</v>
      </c>
      <c r="U224" s="2018" t="s">
        <v>24</v>
      </c>
      <c r="V224" s="2019">
        <v>240000</v>
      </c>
      <c r="W224" s="1988" t="s">
        <v>49</v>
      </c>
      <c r="X224" s="1990">
        <f t="shared" si="13"/>
        <v>240000</v>
      </c>
    </row>
    <row r="225" spans="1:24" ht="18" customHeight="1">
      <c r="A225" s="2295"/>
      <c r="B225" s="2296"/>
      <c r="C225" s="2296"/>
      <c r="D225" s="2296"/>
      <c r="E225" s="2026">
        <v>135</v>
      </c>
      <c r="F225" s="2027" t="s">
        <v>52</v>
      </c>
      <c r="G225" s="2014">
        <v>9770000</v>
      </c>
      <c r="H225" s="2014">
        <v>6566000</v>
      </c>
      <c r="I225" s="2014">
        <v>9260803</v>
      </c>
      <c r="J225" s="2014">
        <v>9260803</v>
      </c>
      <c r="K225" s="2014">
        <v>9610803</v>
      </c>
      <c r="L225" s="2014">
        <f>SUM(X225:X226)</f>
        <v>9610803</v>
      </c>
      <c r="M225" s="2014">
        <f>L225-K225</f>
        <v>0</v>
      </c>
      <c r="N225" s="2015">
        <f>M225/H225</f>
        <v>0</v>
      </c>
      <c r="O225" s="2346" t="s">
        <v>383</v>
      </c>
      <c r="P225" s="2029"/>
      <c r="Q225" s="2029"/>
      <c r="R225" s="2029"/>
      <c r="S225" s="2029"/>
      <c r="T225" s="2106">
        <v>12</v>
      </c>
      <c r="U225" s="2031" t="s">
        <v>24</v>
      </c>
      <c r="V225" s="2032">
        <v>200000</v>
      </c>
      <c r="W225" s="2033" t="s">
        <v>49</v>
      </c>
      <c r="X225" s="2034">
        <f t="shared" si="13"/>
        <v>2400000</v>
      </c>
    </row>
    <row r="226" spans="1:24" ht="18" customHeight="1">
      <c r="A226" s="2295"/>
      <c r="B226" s="2296"/>
      <c r="C226" s="2296"/>
      <c r="D226" s="2296"/>
      <c r="E226" s="2296"/>
      <c r="F226" s="2013"/>
      <c r="G226" s="2020"/>
      <c r="H226" s="2020"/>
      <c r="I226" s="2020"/>
      <c r="J226" s="2020"/>
      <c r="K226" s="2020"/>
      <c r="L226" s="2020"/>
      <c r="M226" s="2297"/>
      <c r="N226" s="2298"/>
      <c r="O226" s="2362" t="s">
        <v>298</v>
      </c>
      <c r="P226" s="2369"/>
      <c r="Q226" s="2369"/>
      <c r="R226" s="2369"/>
      <c r="S226" s="2369"/>
      <c r="T226" s="2075">
        <v>10</v>
      </c>
      <c r="U226" s="1976" t="s">
        <v>24</v>
      </c>
      <c r="V226" s="2019">
        <v>721080.3</v>
      </c>
      <c r="W226" s="1988" t="s">
        <v>49</v>
      </c>
      <c r="X226" s="1990">
        <f t="shared" si="13"/>
        <v>7210803</v>
      </c>
    </row>
    <row r="227" spans="1:24" ht="18" customHeight="1">
      <c r="A227" s="2295"/>
      <c r="B227" s="2296"/>
      <c r="C227" s="2296"/>
      <c r="D227" s="2296"/>
      <c r="E227" s="2026">
        <v>136</v>
      </c>
      <c r="F227" s="2027" t="s">
        <v>157</v>
      </c>
      <c r="G227" s="2014">
        <v>0</v>
      </c>
      <c r="H227" s="2014">
        <v>0</v>
      </c>
      <c r="I227" s="2014">
        <v>0</v>
      </c>
      <c r="J227" s="2014">
        <v>0</v>
      </c>
      <c r="K227" s="2014">
        <v>0</v>
      </c>
      <c r="L227" s="2014">
        <v>0</v>
      </c>
      <c r="M227" s="2014">
        <f>L227-K227</f>
        <v>0</v>
      </c>
      <c r="N227" s="2015" t="e">
        <f>M227/H227</f>
        <v>#DIV/0!</v>
      </c>
      <c r="O227" s="2346"/>
      <c r="P227" s="2029"/>
      <c r="Q227" s="2107"/>
      <c r="R227" s="2029"/>
      <c r="S227" s="2029"/>
      <c r="T227" s="2107"/>
      <c r="U227" s="2060"/>
      <c r="V227" s="2032"/>
      <c r="W227" s="2033"/>
      <c r="X227" s="2034">
        <f t="shared" si="13"/>
        <v>0</v>
      </c>
    </row>
    <row r="228" spans="1:24" ht="18" customHeight="1">
      <c r="A228" s="2295"/>
      <c r="B228" s="2296"/>
      <c r="C228" s="2296"/>
      <c r="D228" s="2296"/>
      <c r="E228" s="2026">
        <v>137</v>
      </c>
      <c r="F228" s="2027" t="s">
        <v>314</v>
      </c>
      <c r="G228" s="2014">
        <v>129110000</v>
      </c>
      <c r="H228" s="2014">
        <v>110462000</v>
      </c>
      <c r="I228" s="2014">
        <v>115712000</v>
      </c>
      <c r="J228" s="2014">
        <v>116712000</v>
      </c>
      <c r="K228" s="2014">
        <v>116712000</v>
      </c>
      <c r="L228" s="2014">
        <f>SUM(X228:X266)</f>
        <v>153112000</v>
      </c>
      <c r="M228" s="2014">
        <f>L228-K228</f>
        <v>36400000</v>
      </c>
      <c r="N228" s="2015">
        <f>M228/H228</f>
        <v>0.32952508554978183</v>
      </c>
      <c r="O228" s="2346" t="s">
        <v>341</v>
      </c>
      <c r="P228" s="2029"/>
      <c r="Q228" s="2029"/>
      <c r="R228" s="2029"/>
      <c r="S228" s="2029"/>
      <c r="T228" s="2106">
        <v>12</v>
      </c>
      <c r="U228" s="2031" t="s">
        <v>24</v>
      </c>
      <c r="V228" s="2032">
        <v>6000000</v>
      </c>
      <c r="W228" s="2033" t="s">
        <v>49</v>
      </c>
      <c r="X228" s="2034">
        <f t="shared" si="13"/>
        <v>72000000</v>
      </c>
    </row>
    <row r="229" spans="1:24" ht="18" customHeight="1">
      <c r="A229" s="2295"/>
      <c r="B229" s="2296"/>
      <c r="C229" s="2296"/>
      <c r="D229" s="2296"/>
      <c r="E229" s="2296"/>
      <c r="F229" s="2013"/>
      <c r="G229" s="2020"/>
      <c r="H229" s="2020"/>
      <c r="I229" s="2020"/>
      <c r="J229" s="2020"/>
      <c r="K229" s="2020"/>
      <c r="L229" s="2020"/>
      <c r="M229" s="2020"/>
      <c r="N229" s="2298"/>
      <c r="O229" s="2362" t="s">
        <v>510</v>
      </c>
      <c r="P229" s="2369"/>
      <c r="Q229" s="2369"/>
      <c r="R229" s="2369"/>
      <c r="S229" s="2369"/>
      <c r="T229" s="1974">
        <v>12</v>
      </c>
      <c r="U229" s="1976" t="s">
        <v>24</v>
      </c>
      <c r="V229" s="2019">
        <v>300000</v>
      </c>
      <c r="W229" s="1988" t="s">
        <v>49</v>
      </c>
      <c r="X229" s="1990">
        <f t="shared" si="13"/>
        <v>3600000</v>
      </c>
    </row>
    <row r="230" spans="1:24" ht="18" customHeight="1">
      <c r="A230" s="2295"/>
      <c r="B230" s="2296"/>
      <c r="C230" s="2296"/>
      <c r="D230" s="2296"/>
      <c r="E230" s="2296"/>
      <c r="F230" s="2013"/>
      <c r="G230" s="2020"/>
      <c r="H230" s="2020"/>
      <c r="I230" s="2020"/>
      <c r="J230" s="2020"/>
      <c r="K230" s="2020"/>
      <c r="L230" s="2020"/>
      <c r="M230" s="2297"/>
      <c r="N230" s="2298"/>
      <c r="O230" s="2362" t="s">
        <v>352</v>
      </c>
      <c r="P230" s="2369"/>
      <c r="Q230" s="2369"/>
      <c r="R230" s="2369"/>
      <c r="S230" s="2369"/>
      <c r="T230" s="1974">
        <v>12</v>
      </c>
      <c r="U230" s="1976" t="s">
        <v>24</v>
      </c>
      <c r="V230" s="2019">
        <v>60000</v>
      </c>
      <c r="W230" s="1988" t="s">
        <v>49</v>
      </c>
      <c r="X230" s="1990">
        <f t="shared" si="13"/>
        <v>720000</v>
      </c>
    </row>
    <row r="231" spans="1:24" ht="18" customHeight="1">
      <c r="A231" s="2295"/>
      <c r="B231" s="2296"/>
      <c r="C231" s="2296"/>
      <c r="D231" s="2296"/>
      <c r="E231" s="2296"/>
      <c r="F231" s="2013"/>
      <c r="G231" s="2020"/>
      <c r="H231" s="2020"/>
      <c r="I231" s="2020"/>
      <c r="J231" s="2020"/>
      <c r="K231" s="2020"/>
      <c r="L231" s="2020"/>
      <c r="M231" s="2297"/>
      <c r="N231" s="2298"/>
      <c r="O231" s="2362" t="s">
        <v>356</v>
      </c>
      <c r="P231" s="2369"/>
      <c r="Q231" s="2369"/>
      <c r="R231" s="2369"/>
      <c r="S231" s="2369"/>
      <c r="T231" s="1974">
        <v>12</v>
      </c>
      <c r="U231" s="1976" t="s">
        <v>24</v>
      </c>
      <c r="V231" s="2019">
        <v>150000</v>
      </c>
      <c r="W231" s="1988" t="s">
        <v>49</v>
      </c>
      <c r="X231" s="1990">
        <f t="shared" si="13"/>
        <v>1800000</v>
      </c>
    </row>
    <row r="232" spans="1:24" ht="18" customHeight="1">
      <c r="A232" s="2295"/>
      <c r="B232" s="2296"/>
      <c r="C232" s="2296"/>
      <c r="D232" s="2296"/>
      <c r="E232" s="2296"/>
      <c r="F232" s="2013"/>
      <c r="G232" s="2020"/>
      <c r="H232" s="2020"/>
      <c r="I232" s="2020"/>
      <c r="J232" s="2020"/>
      <c r="K232" s="2020"/>
      <c r="L232" s="2020"/>
      <c r="M232" s="2297"/>
      <c r="N232" s="2298"/>
      <c r="O232" s="2108" t="s">
        <v>367</v>
      </c>
      <c r="P232" s="2109"/>
      <c r="Q232" s="2107"/>
      <c r="R232" s="2029"/>
      <c r="S232" s="2029"/>
      <c r="T232" s="2107"/>
      <c r="U232" s="2060"/>
      <c r="V232" s="2032"/>
      <c r="W232" s="2033"/>
      <c r="X232" s="2034"/>
    </row>
    <row r="233" spans="1:24" ht="18" customHeight="1">
      <c r="A233" s="2295"/>
      <c r="B233" s="2296"/>
      <c r="C233" s="2296"/>
      <c r="D233" s="2296"/>
      <c r="E233" s="2296"/>
      <c r="F233" s="2013"/>
      <c r="G233" s="2020"/>
      <c r="H233" s="2020"/>
      <c r="I233" s="2020"/>
      <c r="J233" s="2020"/>
      <c r="K233" s="2020"/>
      <c r="L233" s="2020"/>
      <c r="M233" s="2297"/>
      <c r="N233" s="2298"/>
      <c r="O233" s="2566" t="s">
        <v>496</v>
      </c>
      <c r="P233" s="2567"/>
      <c r="Q233" s="2568"/>
      <c r="R233" s="2389"/>
      <c r="S233" s="2389"/>
      <c r="T233" s="2570">
        <v>25</v>
      </c>
      <c r="U233" s="2398" t="s">
        <v>87</v>
      </c>
      <c r="V233" s="2390">
        <v>300000</v>
      </c>
      <c r="W233" s="2387" t="s">
        <v>84</v>
      </c>
      <c r="X233" s="2388">
        <f t="shared" si="13"/>
        <v>7500000</v>
      </c>
    </row>
    <row r="234" spans="1:24" ht="18" customHeight="1">
      <c r="A234" s="2295"/>
      <c r="B234" s="2296"/>
      <c r="C234" s="2296"/>
      <c r="D234" s="2296"/>
      <c r="E234" s="2296"/>
      <c r="F234" s="2013"/>
      <c r="G234" s="2020"/>
      <c r="H234" s="2020"/>
      <c r="I234" s="2020"/>
      <c r="J234" s="2020"/>
      <c r="K234" s="2020"/>
      <c r="L234" s="2020"/>
      <c r="M234" s="2297"/>
      <c r="N234" s="2298"/>
      <c r="O234" s="2112" t="s">
        <v>368</v>
      </c>
      <c r="P234" s="2113"/>
      <c r="Q234" s="2107"/>
      <c r="R234" s="2029"/>
      <c r="S234" s="2029"/>
      <c r="T234" s="2114">
        <v>6</v>
      </c>
      <c r="U234" s="2060" t="s">
        <v>87</v>
      </c>
      <c r="V234" s="2032">
        <v>300000</v>
      </c>
      <c r="W234" s="2033" t="s">
        <v>84</v>
      </c>
      <c r="X234" s="2034">
        <f t="shared" si="13"/>
        <v>1800000</v>
      </c>
    </row>
    <row r="235" spans="1:24" ht="18" customHeight="1">
      <c r="A235" s="2295"/>
      <c r="B235" s="2296"/>
      <c r="C235" s="2296"/>
      <c r="D235" s="2296"/>
      <c r="E235" s="2296"/>
      <c r="F235" s="2013"/>
      <c r="G235" s="2020"/>
      <c r="H235" s="2020"/>
      <c r="I235" s="2020"/>
      <c r="J235" s="2020"/>
      <c r="K235" s="2020"/>
      <c r="L235" s="2020"/>
      <c r="M235" s="2297"/>
      <c r="N235" s="2298"/>
      <c r="O235" s="2115" t="s">
        <v>369</v>
      </c>
      <c r="P235" s="2116"/>
      <c r="Q235" s="2085"/>
      <c r="R235" s="2369"/>
      <c r="S235" s="2369"/>
      <c r="T235" s="2117">
        <v>5</v>
      </c>
      <c r="U235" s="2018" t="s">
        <v>87</v>
      </c>
      <c r="V235" s="2019">
        <v>200000</v>
      </c>
      <c r="W235" s="1988" t="s">
        <v>84</v>
      </c>
      <c r="X235" s="1990">
        <f t="shared" si="13"/>
        <v>1000000</v>
      </c>
    </row>
    <row r="236" spans="1:24" ht="18" customHeight="1">
      <c r="A236" s="2295"/>
      <c r="B236" s="2296"/>
      <c r="C236" s="2296"/>
      <c r="D236" s="2296"/>
      <c r="E236" s="2296"/>
      <c r="F236" s="2013"/>
      <c r="G236" s="2020"/>
      <c r="H236" s="2020"/>
      <c r="I236" s="2020"/>
      <c r="J236" s="2020"/>
      <c r="K236" s="2020"/>
      <c r="L236" s="2020"/>
      <c r="M236" s="2297"/>
      <c r="N236" s="2298"/>
      <c r="O236" s="2053" t="s">
        <v>228</v>
      </c>
      <c r="P236" s="1978"/>
      <c r="Q236" s="2292"/>
      <c r="R236" s="1978"/>
      <c r="S236" s="1978"/>
      <c r="T236" s="2293">
        <v>1</v>
      </c>
      <c r="U236" s="2055" t="s">
        <v>87</v>
      </c>
      <c r="V236" s="2056">
        <v>2500000</v>
      </c>
      <c r="W236" s="2011" t="s">
        <v>84</v>
      </c>
      <c r="X236" s="2057">
        <f t="shared" si="13"/>
        <v>2500000</v>
      </c>
    </row>
    <row r="237" spans="1:24" ht="18" customHeight="1">
      <c r="A237" s="2295"/>
      <c r="B237" s="2296"/>
      <c r="C237" s="2296"/>
      <c r="D237" s="2296"/>
      <c r="E237" s="2296"/>
      <c r="F237" s="2013"/>
      <c r="G237" s="2020"/>
      <c r="H237" s="2020"/>
      <c r="I237" s="2020"/>
      <c r="J237" s="2020"/>
      <c r="K237" s="2020"/>
      <c r="L237" s="2020"/>
      <c r="M237" s="2297"/>
      <c r="N237" s="2298"/>
      <c r="O237" s="2566" t="s">
        <v>497</v>
      </c>
      <c r="P237" s="2567"/>
      <c r="Q237" s="2568"/>
      <c r="R237" s="2389"/>
      <c r="S237" s="2389"/>
      <c r="T237" s="2569">
        <v>18</v>
      </c>
      <c r="U237" s="2398" t="s">
        <v>87</v>
      </c>
      <c r="V237" s="2390">
        <v>80000</v>
      </c>
      <c r="W237" s="2387" t="s">
        <v>84</v>
      </c>
      <c r="X237" s="2388">
        <f t="shared" si="13"/>
        <v>1440000</v>
      </c>
    </row>
    <row r="238" spans="1:24" ht="18" customHeight="1">
      <c r="A238" s="2295"/>
      <c r="B238" s="2296"/>
      <c r="C238" s="2296"/>
      <c r="D238" s="2296"/>
      <c r="E238" s="2296"/>
      <c r="F238" s="2013"/>
      <c r="G238" s="2020"/>
      <c r="H238" s="2020"/>
      <c r="I238" s="2020"/>
      <c r="J238" s="2020"/>
      <c r="K238" s="2020"/>
      <c r="L238" s="2020"/>
      <c r="M238" s="2297"/>
      <c r="N238" s="2298"/>
      <c r="O238" s="2566" t="s">
        <v>1404</v>
      </c>
      <c r="P238" s="2567"/>
      <c r="Q238" s="2568"/>
      <c r="R238" s="2389"/>
      <c r="S238" s="2389"/>
      <c r="T238" s="2569">
        <v>1</v>
      </c>
      <c r="U238" s="2398" t="s">
        <v>87</v>
      </c>
      <c r="V238" s="2390">
        <v>1760000</v>
      </c>
      <c r="W238" s="2387" t="s">
        <v>84</v>
      </c>
      <c r="X238" s="2388">
        <f t="shared" ref="X238" si="14">PRODUCT(V238,T238,R238)</f>
        <v>1760000</v>
      </c>
    </row>
    <row r="239" spans="1:24" ht="18" customHeight="1">
      <c r="A239" s="2295"/>
      <c r="B239" s="2296"/>
      <c r="C239" s="2296"/>
      <c r="D239" s="2296"/>
      <c r="E239" s="2296"/>
      <c r="F239" s="2013"/>
      <c r="G239" s="2020"/>
      <c r="H239" s="2020"/>
      <c r="I239" s="2020"/>
      <c r="J239" s="2020"/>
      <c r="K239" s="2020"/>
      <c r="L239" s="2020"/>
      <c r="M239" s="2297"/>
      <c r="N239" s="2298"/>
      <c r="O239" s="2110" t="s">
        <v>1405</v>
      </c>
      <c r="P239" s="2111"/>
      <c r="Q239" s="2085"/>
      <c r="R239" s="2369"/>
      <c r="S239" s="2369"/>
      <c r="T239" s="2118">
        <v>2</v>
      </c>
      <c r="U239" s="2018" t="s">
        <v>87</v>
      </c>
      <c r="V239" s="2019">
        <v>1500000</v>
      </c>
      <c r="W239" s="1988" t="s">
        <v>84</v>
      </c>
      <c r="X239" s="1990">
        <f t="shared" si="13"/>
        <v>3000000</v>
      </c>
    </row>
    <row r="240" spans="1:24" ht="18" customHeight="1">
      <c r="A240" s="2295"/>
      <c r="B240" s="2296"/>
      <c r="C240" s="2296"/>
      <c r="D240" s="2296"/>
      <c r="E240" s="2296"/>
      <c r="F240" s="2013"/>
      <c r="G240" s="2020"/>
      <c r="H240" s="2020"/>
      <c r="I240" s="2020"/>
      <c r="J240" s="2020"/>
      <c r="K240" s="2020"/>
      <c r="L240" s="2020"/>
      <c r="M240" s="2297"/>
      <c r="N240" s="2298"/>
      <c r="O240" s="2108" t="s">
        <v>382</v>
      </c>
      <c r="P240" s="2109"/>
      <c r="Q240" s="2030"/>
      <c r="R240" s="2058"/>
      <c r="S240" s="2059"/>
      <c r="T240" s="2059"/>
      <c r="U240" s="2060"/>
      <c r="V240" s="2032"/>
      <c r="W240" s="2033"/>
      <c r="X240" s="2034"/>
    </row>
    <row r="241" spans="1:24" ht="18" customHeight="1">
      <c r="A241" s="2295"/>
      <c r="B241" s="2296"/>
      <c r="C241" s="2296"/>
      <c r="D241" s="2296"/>
      <c r="E241" s="2296"/>
      <c r="F241" s="2013"/>
      <c r="G241" s="2020"/>
      <c r="H241" s="2020"/>
      <c r="I241" s="2020"/>
      <c r="J241" s="2020"/>
      <c r="K241" s="2020"/>
      <c r="L241" s="2020"/>
      <c r="M241" s="2297"/>
      <c r="N241" s="2298"/>
      <c r="O241" s="2362" t="s">
        <v>230</v>
      </c>
      <c r="P241" s="2369"/>
      <c r="Q241" s="1991"/>
      <c r="R241" s="1988"/>
      <c r="S241" s="2120"/>
      <c r="T241" s="2120">
        <v>42</v>
      </c>
      <c r="U241" s="1988" t="s">
        <v>87</v>
      </c>
      <c r="V241" s="2019">
        <v>2500</v>
      </c>
      <c r="W241" s="1988" t="s">
        <v>84</v>
      </c>
      <c r="X241" s="1990">
        <f t="shared" si="13"/>
        <v>105000</v>
      </c>
    </row>
    <row r="242" spans="1:24" ht="18" customHeight="1">
      <c r="A242" s="2295"/>
      <c r="B242" s="2296"/>
      <c r="C242" s="2296"/>
      <c r="D242" s="2296"/>
      <c r="E242" s="2296"/>
      <c r="F242" s="2013"/>
      <c r="G242" s="2020"/>
      <c r="H242" s="2020"/>
      <c r="I242" s="2020"/>
      <c r="J242" s="2020"/>
      <c r="K242" s="2020"/>
      <c r="L242" s="2020"/>
      <c r="M242" s="2297"/>
      <c r="N242" s="2298"/>
      <c r="O242" s="2362" t="s">
        <v>231</v>
      </c>
      <c r="P242" s="2369"/>
      <c r="Q242" s="2468"/>
      <c r="R242" s="1988"/>
      <c r="S242" s="2119"/>
      <c r="T242" s="2119"/>
      <c r="U242" s="1988"/>
      <c r="V242" s="2019"/>
      <c r="W242" s="1988"/>
      <c r="X242" s="1990"/>
    </row>
    <row r="243" spans="1:24" ht="18" customHeight="1">
      <c r="A243" s="2295"/>
      <c r="B243" s="2296"/>
      <c r="C243" s="2296"/>
      <c r="D243" s="2296"/>
      <c r="E243" s="2296"/>
      <c r="F243" s="2013"/>
      <c r="G243" s="2020"/>
      <c r="H243" s="2020"/>
      <c r="I243" s="2020"/>
      <c r="J243" s="2020"/>
      <c r="K243" s="2020"/>
      <c r="L243" s="2020"/>
      <c r="M243" s="2297"/>
      <c r="N243" s="2298"/>
      <c r="O243" s="2362" t="s">
        <v>195</v>
      </c>
      <c r="P243" s="2369"/>
      <c r="Q243" s="1993"/>
      <c r="R243" s="1993">
        <v>100</v>
      </c>
      <c r="S243" s="1991" t="s">
        <v>87</v>
      </c>
      <c r="T243" s="1992">
        <v>2</v>
      </c>
      <c r="U243" s="1988" t="s">
        <v>87</v>
      </c>
      <c r="V243" s="2019">
        <v>15000</v>
      </c>
      <c r="W243" s="1988" t="s">
        <v>84</v>
      </c>
      <c r="X243" s="1990">
        <f>PRODUCT(V243,T243,R243)</f>
        <v>3000000</v>
      </c>
    </row>
    <row r="244" spans="1:24" ht="18" customHeight="1">
      <c r="A244" s="2295"/>
      <c r="B244" s="2296"/>
      <c r="C244" s="2296"/>
      <c r="D244" s="2296"/>
      <c r="E244" s="2296"/>
      <c r="F244" s="2013"/>
      <c r="G244" s="2020"/>
      <c r="H244" s="2020"/>
      <c r="I244" s="2020"/>
      <c r="J244" s="2020"/>
      <c r="K244" s="2020"/>
      <c r="L244" s="2020"/>
      <c r="M244" s="2297"/>
      <c r="N244" s="2298"/>
      <c r="O244" s="2362" t="s">
        <v>196</v>
      </c>
      <c r="P244" s="2369"/>
      <c r="Q244" s="2120"/>
      <c r="R244" s="2120">
        <v>100</v>
      </c>
      <c r="S244" s="1991" t="s">
        <v>87</v>
      </c>
      <c r="T244" s="1992">
        <v>8</v>
      </c>
      <c r="U244" s="1988" t="s">
        <v>87</v>
      </c>
      <c r="V244" s="2019">
        <v>500</v>
      </c>
      <c r="W244" s="1988" t="s">
        <v>84</v>
      </c>
      <c r="X244" s="1990">
        <f t="shared" ref="X244:X254" si="15">PRODUCT(V244,T244,R244)</f>
        <v>400000</v>
      </c>
    </row>
    <row r="245" spans="1:24" ht="18" customHeight="1">
      <c r="A245" s="2295"/>
      <c r="B245" s="2296"/>
      <c r="C245" s="2296"/>
      <c r="D245" s="2296"/>
      <c r="E245" s="2296"/>
      <c r="F245" s="2013"/>
      <c r="G245" s="2020"/>
      <c r="H245" s="2020"/>
      <c r="I245" s="2020"/>
      <c r="J245" s="2020"/>
      <c r="K245" s="2020"/>
      <c r="L245" s="2020"/>
      <c r="M245" s="2297"/>
      <c r="N245" s="2298"/>
      <c r="O245" s="2362" t="s">
        <v>197</v>
      </c>
      <c r="P245" s="2369"/>
      <c r="Q245" s="1991"/>
      <c r="R245" s="2121">
        <v>4</v>
      </c>
      <c r="S245" s="1991" t="s">
        <v>87</v>
      </c>
      <c r="T245" s="1992">
        <v>1</v>
      </c>
      <c r="U245" s="1988" t="s">
        <v>87</v>
      </c>
      <c r="V245" s="2019">
        <v>58000</v>
      </c>
      <c r="W245" s="1988" t="s">
        <v>84</v>
      </c>
      <c r="X245" s="1990">
        <f t="shared" si="15"/>
        <v>232000</v>
      </c>
    </row>
    <row r="246" spans="1:24" ht="18" customHeight="1">
      <c r="A246" s="2295"/>
      <c r="B246" s="2296"/>
      <c r="C246" s="2296"/>
      <c r="D246" s="2296"/>
      <c r="E246" s="2296"/>
      <c r="F246" s="2013"/>
      <c r="G246" s="2020"/>
      <c r="H246" s="2020"/>
      <c r="I246" s="2020"/>
      <c r="J246" s="2020"/>
      <c r="K246" s="2020"/>
      <c r="L246" s="2020"/>
      <c r="M246" s="2297"/>
      <c r="N246" s="2298"/>
      <c r="O246" s="2362" t="s">
        <v>281</v>
      </c>
      <c r="P246" s="2369"/>
      <c r="Q246" s="1991"/>
      <c r="R246" s="2121">
        <v>10</v>
      </c>
      <c r="S246" s="1991" t="s">
        <v>87</v>
      </c>
      <c r="T246" s="1992">
        <v>2</v>
      </c>
      <c r="U246" s="1988" t="s">
        <v>87</v>
      </c>
      <c r="V246" s="2019">
        <v>13500</v>
      </c>
      <c r="W246" s="1988" t="s">
        <v>84</v>
      </c>
      <c r="X246" s="1990">
        <f t="shared" si="15"/>
        <v>270000</v>
      </c>
    </row>
    <row r="247" spans="1:24" ht="18" customHeight="1">
      <c r="A247" s="2295"/>
      <c r="B247" s="2296"/>
      <c r="C247" s="2296"/>
      <c r="D247" s="2296"/>
      <c r="E247" s="2296"/>
      <c r="F247" s="2013"/>
      <c r="G247" s="2020"/>
      <c r="H247" s="2020"/>
      <c r="I247" s="2020"/>
      <c r="J247" s="2020"/>
      <c r="K247" s="2020"/>
      <c r="L247" s="2020"/>
      <c r="M247" s="2297"/>
      <c r="N247" s="2298"/>
      <c r="O247" s="2362" t="s">
        <v>198</v>
      </c>
      <c r="P247" s="2369"/>
      <c r="Q247" s="1991"/>
      <c r="R247" s="1991"/>
      <c r="S247" s="1988"/>
      <c r="T247" s="2119">
        <v>4</v>
      </c>
      <c r="U247" s="1988" t="s">
        <v>87</v>
      </c>
      <c r="V247" s="2019">
        <v>20000</v>
      </c>
      <c r="W247" s="1988" t="s">
        <v>84</v>
      </c>
      <c r="X247" s="1990">
        <f t="shared" si="15"/>
        <v>80000</v>
      </c>
    </row>
    <row r="248" spans="1:24" ht="18" customHeight="1">
      <c r="A248" s="2295"/>
      <c r="B248" s="2296"/>
      <c r="C248" s="2296"/>
      <c r="D248" s="2296"/>
      <c r="E248" s="2296"/>
      <c r="F248" s="2013"/>
      <c r="G248" s="2020"/>
      <c r="H248" s="2020"/>
      <c r="I248" s="2020"/>
      <c r="J248" s="2020"/>
      <c r="K248" s="2020"/>
      <c r="L248" s="2020"/>
      <c r="M248" s="2297"/>
      <c r="N248" s="2298"/>
      <c r="O248" s="2110" t="s">
        <v>502</v>
      </c>
      <c r="P248" s="2111"/>
      <c r="Q248" s="1991"/>
      <c r="R248" s="1991"/>
      <c r="S248" s="1988"/>
      <c r="T248" s="2120">
        <v>155</v>
      </c>
      <c r="U248" s="1988" t="s">
        <v>87</v>
      </c>
      <c r="V248" s="2019">
        <v>1000</v>
      </c>
      <c r="W248" s="1988" t="s">
        <v>84</v>
      </c>
      <c r="X248" s="1990">
        <f t="shared" si="15"/>
        <v>155000</v>
      </c>
    </row>
    <row r="249" spans="1:24" ht="18" customHeight="1">
      <c r="A249" s="2295"/>
      <c r="B249" s="2296"/>
      <c r="C249" s="2296"/>
      <c r="D249" s="2296"/>
      <c r="E249" s="2296"/>
      <c r="F249" s="2013"/>
      <c r="G249" s="2020"/>
      <c r="H249" s="2020"/>
      <c r="I249" s="2020"/>
      <c r="J249" s="2020"/>
      <c r="K249" s="2020"/>
      <c r="L249" s="2020"/>
      <c r="M249" s="2297"/>
      <c r="N249" s="2298"/>
      <c r="O249" s="2110" t="s">
        <v>503</v>
      </c>
      <c r="P249" s="2111"/>
      <c r="Q249" s="1991"/>
      <c r="R249" s="1991"/>
      <c r="S249" s="1988"/>
      <c r="T249" s="2120">
        <v>0</v>
      </c>
      <c r="U249" s="1988" t="s">
        <v>87</v>
      </c>
      <c r="V249" s="2019">
        <v>0</v>
      </c>
      <c r="W249" s="1988" t="s">
        <v>84</v>
      </c>
      <c r="X249" s="1990">
        <f t="shared" si="15"/>
        <v>0</v>
      </c>
    </row>
    <row r="250" spans="1:24" ht="18" customHeight="1">
      <c r="A250" s="2295"/>
      <c r="B250" s="2296"/>
      <c r="C250" s="2296"/>
      <c r="D250" s="2296"/>
      <c r="E250" s="2296"/>
      <c r="F250" s="2013"/>
      <c r="G250" s="2020"/>
      <c r="H250" s="2020"/>
      <c r="I250" s="2020"/>
      <c r="J250" s="2020"/>
      <c r="K250" s="2020"/>
      <c r="L250" s="2020"/>
      <c r="M250" s="2297"/>
      <c r="N250" s="2298"/>
      <c r="O250" s="2362" t="s">
        <v>199</v>
      </c>
      <c r="P250" s="2369"/>
      <c r="Q250" s="1991"/>
      <c r="R250" s="1991"/>
      <c r="S250" s="1988"/>
      <c r="T250" s="1992">
        <v>12</v>
      </c>
      <c r="U250" s="1988" t="s">
        <v>87</v>
      </c>
      <c r="V250" s="2019">
        <v>20000</v>
      </c>
      <c r="W250" s="1988" t="s">
        <v>84</v>
      </c>
      <c r="X250" s="1990">
        <f t="shared" si="15"/>
        <v>240000</v>
      </c>
    </row>
    <row r="251" spans="1:24" ht="18" customHeight="1">
      <c r="A251" s="2295"/>
      <c r="B251" s="2296"/>
      <c r="C251" s="2296"/>
      <c r="D251" s="2296"/>
      <c r="E251" s="2296"/>
      <c r="F251" s="2013"/>
      <c r="G251" s="2020"/>
      <c r="H251" s="2020"/>
      <c r="I251" s="2020"/>
      <c r="J251" s="2020"/>
      <c r="K251" s="2020"/>
      <c r="L251" s="2020"/>
      <c r="M251" s="2297"/>
      <c r="N251" s="2298"/>
      <c r="O251" s="2362" t="s">
        <v>200</v>
      </c>
      <c r="P251" s="2369"/>
      <c r="Q251" s="1991"/>
      <c r="R251" s="1991"/>
      <c r="S251" s="1988"/>
      <c r="T251" s="2119">
        <v>40</v>
      </c>
      <c r="U251" s="1988" t="s">
        <v>87</v>
      </c>
      <c r="V251" s="2019">
        <v>2000</v>
      </c>
      <c r="W251" s="1988" t="s">
        <v>84</v>
      </c>
      <c r="X251" s="1990">
        <f t="shared" si="15"/>
        <v>80000</v>
      </c>
    </row>
    <row r="252" spans="1:24" ht="18" customHeight="1">
      <c r="A252" s="2295"/>
      <c r="B252" s="2296"/>
      <c r="C252" s="2296"/>
      <c r="D252" s="2296"/>
      <c r="E252" s="2296"/>
      <c r="F252" s="2013"/>
      <c r="G252" s="2020"/>
      <c r="H252" s="2020"/>
      <c r="I252" s="2020"/>
      <c r="J252" s="2020"/>
      <c r="K252" s="2020"/>
      <c r="L252" s="2020"/>
      <c r="M252" s="2297"/>
      <c r="N252" s="2298"/>
      <c r="O252" s="2362" t="s">
        <v>201</v>
      </c>
      <c r="P252" s="2369"/>
      <c r="Q252" s="1991"/>
      <c r="R252" s="1991"/>
      <c r="S252" s="1988"/>
      <c r="T252" s="2119">
        <v>100</v>
      </c>
      <c r="U252" s="1988" t="s">
        <v>87</v>
      </c>
      <c r="V252" s="2019">
        <v>2000</v>
      </c>
      <c r="W252" s="1988" t="s">
        <v>84</v>
      </c>
      <c r="X252" s="1990">
        <f t="shared" si="15"/>
        <v>200000</v>
      </c>
    </row>
    <row r="253" spans="1:24" ht="18" customHeight="1">
      <c r="A253" s="2295"/>
      <c r="B253" s="2296"/>
      <c r="C253" s="2296"/>
      <c r="D253" s="2296"/>
      <c r="E253" s="2296"/>
      <c r="F253" s="2013"/>
      <c r="G253" s="2020"/>
      <c r="H253" s="2020"/>
      <c r="I253" s="2020"/>
      <c r="J253" s="2020"/>
      <c r="K253" s="2020"/>
      <c r="L253" s="2020"/>
      <c r="M253" s="2297"/>
      <c r="N253" s="2298"/>
      <c r="O253" s="2362" t="s">
        <v>232</v>
      </c>
      <c r="P253" s="2369"/>
      <c r="Q253" s="1991"/>
      <c r="R253" s="1991"/>
      <c r="S253" s="1988"/>
      <c r="T253" s="1992">
        <v>1</v>
      </c>
      <c r="U253" s="1988" t="s">
        <v>87</v>
      </c>
      <c r="V253" s="2019">
        <v>200000</v>
      </c>
      <c r="W253" s="1988" t="s">
        <v>84</v>
      </c>
      <c r="X253" s="1990">
        <f t="shared" si="15"/>
        <v>200000</v>
      </c>
    </row>
    <row r="254" spans="1:24" ht="18" customHeight="1">
      <c r="A254" s="2295"/>
      <c r="B254" s="2296"/>
      <c r="C254" s="2296"/>
      <c r="D254" s="2296"/>
      <c r="E254" s="2296"/>
      <c r="F254" s="2013"/>
      <c r="G254" s="2020"/>
      <c r="H254" s="2020"/>
      <c r="I254" s="2020"/>
      <c r="J254" s="2020"/>
      <c r="K254" s="2020"/>
      <c r="L254" s="2020"/>
      <c r="M254" s="2297"/>
      <c r="N254" s="2298"/>
      <c r="O254" s="2362" t="s">
        <v>233</v>
      </c>
      <c r="P254" s="2369"/>
      <c r="Q254" s="1991"/>
      <c r="R254" s="1991"/>
      <c r="S254" s="1988"/>
      <c r="T254" s="1992">
        <v>1</v>
      </c>
      <c r="U254" s="1988" t="s">
        <v>87</v>
      </c>
      <c r="V254" s="2019">
        <v>300000</v>
      </c>
      <c r="W254" s="1988" t="s">
        <v>84</v>
      </c>
      <c r="X254" s="1990">
        <f t="shared" si="15"/>
        <v>300000</v>
      </c>
    </row>
    <row r="255" spans="1:24" ht="18" customHeight="1">
      <c r="A255" s="2295"/>
      <c r="B255" s="2296"/>
      <c r="C255" s="2296"/>
      <c r="D255" s="2296"/>
      <c r="E255" s="2296"/>
      <c r="F255" s="2013"/>
      <c r="G255" s="2020"/>
      <c r="H255" s="2020"/>
      <c r="I255" s="2020"/>
      <c r="J255" s="2020"/>
      <c r="K255" s="2020"/>
      <c r="L255" s="2020"/>
      <c r="M255" s="2297"/>
      <c r="N255" s="2298"/>
      <c r="O255" s="2548" t="s">
        <v>591</v>
      </c>
      <c r="P255" s="2549"/>
      <c r="Q255" s="2550"/>
      <c r="R255" s="2550"/>
      <c r="S255" s="2555"/>
      <c r="T255" s="2552"/>
      <c r="U255" s="2555"/>
      <c r="V255" s="2554"/>
      <c r="W255" s="2555"/>
      <c r="X255" s="2556"/>
    </row>
    <row r="256" spans="1:24" ht="18" customHeight="1">
      <c r="A256" s="2295"/>
      <c r="B256" s="2296"/>
      <c r="C256" s="2296"/>
      <c r="D256" s="2296"/>
      <c r="E256" s="2296"/>
      <c r="F256" s="2013"/>
      <c r="G256" s="2020"/>
      <c r="H256" s="2020"/>
      <c r="I256" s="2020"/>
      <c r="J256" s="2020"/>
      <c r="K256" s="2020"/>
      <c r="L256" s="2020"/>
      <c r="M256" s="2297"/>
      <c r="N256" s="2298"/>
      <c r="O256" s="2557" t="s">
        <v>843</v>
      </c>
      <c r="P256" s="2558"/>
      <c r="Q256" s="2559"/>
      <c r="R256" s="2560">
        <v>5</v>
      </c>
      <c r="S256" s="2558" t="s">
        <v>87</v>
      </c>
      <c r="T256" s="2561">
        <v>0</v>
      </c>
      <c r="U256" s="2562" t="s">
        <v>87</v>
      </c>
      <c r="V256" s="2563">
        <v>60000</v>
      </c>
      <c r="W256" s="2564" t="s">
        <v>84</v>
      </c>
      <c r="X256" s="2565">
        <f>PRODUCT(V256,T256,R256)</f>
        <v>0</v>
      </c>
    </row>
    <row r="257" spans="1:24" ht="18" customHeight="1">
      <c r="A257" s="2295"/>
      <c r="B257" s="2296"/>
      <c r="C257" s="2296"/>
      <c r="D257" s="2296"/>
      <c r="E257" s="2296"/>
      <c r="F257" s="2013"/>
      <c r="G257" s="2020"/>
      <c r="H257" s="2020"/>
      <c r="I257" s="2020"/>
      <c r="J257" s="2020"/>
      <c r="K257" s="2020"/>
      <c r="L257" s="2020"/>
      <c r="M257" s="2297"/>
      <c r="N257" s="2298"/>
      <c r="O257" s="2548" t="s">
        <v>593</v>
      </c>
      <c r="P257" s="2549"/>
      <c r="Q257" s="2550"/>
      <c r="R257" s="2551"/>
      <c r="S257" s="2549"/>
      <c r="T257" s="2552"/>
      <c r="U257" s="2553"/>
      <c r="V257" s="2554"/>
      <c r="W257" s="2555"/>
      <c r="X257" s="2556"/>
    </row>
    <row r="258" spans="1:24" ht="18" customHeight="1">
      <c r="A258" s="2295"/>
      <c r="B258" s="2296"/>
      <c r="C258" s="2296"/>
      <c r="D258" s="2296"/>
      <c r="E258" s="2296"/>
      <c r="F258" s="2013"/>
      <c r="G258" s="2020"/>
      <c r="H258" s="2020"/>
      <c r="I258" s="2020"/>
      <c r="J258" s="2020"/>
      <c r="K258" s="2020"/>
      <c r="L258" s="2020"/>
      <c r="M258" s="2297"/>
      <c r="N258" s="2298"/>
      <c r="O258" s="2557"/>
      <c r="P258" s="2558"/>
      <c r="Q258" s="2559"/>
      <c r="R258" s="2560">
        <v>0</v>
      </c>
      <c r="S258" s="2558" t="s">
        <v>87</v>
      </c>
      <c r="T258" s="2561">
        <v>30</v>
      </c>
      <c r="U258" s="2562" t="s">
        <v>87</v>
      </c>
      <c r="V258" s="2563">
        <v>7000</v>
      </c>
      <c r="W258" s="2564" t="s">
        <v>84</v>
      </c>
      <c r="X258" s="2565">
        <f>PRODUCT(V258,T258,R258)</f>
        <v>0</v>
      </c>
    </row>
    <row r="259" spans="1:24" ht="18" customHeight="1">
      <c r="A259" s="2295"/>
      <c r="B259" s="2296"/>
      <c r="C259" s="2296"/>
      <c r="D259" s="2296"/>
      <c r="E259" s="2296"/>
      <c r="F259" s="2013"/>
      <c r="G259" s="2020"/>
      <c r="H259" s="2020"/>
      <c r="I259" s="2020"/>
      <c r="J259" s="2020"/>
      <c r="K259" s="2020"/>
      <c r="L259" s="2020"/>
      <c r="M259" s="2297"/>
      <c r="N259" s="2298"/>
      <c r="O259" s="2108" t="s">
        <v>1252</v>
      </c>
      <c r="P259" s="2109"/>
      <c r="Q259" s="2122"/>
      <c r="R259" s="2122"/>
      <c r="S259" s="2033"/>
      <c r="T259" s="2123"/>
      <c r="U259" s="2033"/>
      <c r="V259" s="2032"/>
      <c r="W259" s="2033"/>
      <c r="X259" s="2034"/>
    </row>
    <row r="260" spans="1:24" ht="18" customHeight="1">
      <c r="A260" s="2295"/>
      <c r="B260" s="2296"/>
      <c r="C260" s="2296"/>
      <c r="D260" s="2296"/>
      <c r="E260" s="2296"/>
      <c r="F260" s="2013"/>
      <c r="G260" s="2020"/>
      <c r="H260" s="2020"/>
      <c r="I260" s="2020"/>
      <c r="J260" s="2020"/>
      <c r="K260" s="2020"/>
      <c r="L260" s="2020"/>
      <c r="M260" s="2297"/>
      <c r="N260" s="2298"/>
      <c r="O260" s="2362" t="s">
        <v>1251</v>
      </c>
      <c r="P260" s="2125"/>
      <c r="Q260" s="1991"/>
      <c r="R260" s="1975">
        <v>1</v>
      </c>
      <c r="S260" s="2369" t="s">
        <v>87</v>
      </c>
      <c r="T260" s="2126">
        <v>5</v>
      </c>
      <c r="U260" s="1976" t="s">
        <v>87</v>
      </c>
      <c r="V260" s="2019">
        <v>70000</v>
      </c>
      <c r="W260" s="1988" t="s">
        <v>84</v>
      </c>
      <c r="X260" s="1990">
        <f>PRODUCT(V260,T260,R260)</f>
        <v>350000</v>
      </c>
    </row>
    <row r="261" spans="1:24" ht="18" customHeight="1">
      <c r="A261" s="2295"/>
      <c r="B261" s="2296"/>
      <c r="C261" s="2296"/>
      <c r="D261" s="2296"/>
      <c r="E261" s="2296"/>
      <c r="F261" s="2013"/>
      <c r="G261" s="2020"/>
      <c r="H261" s="2020"/>
      <c r="I261" s="2020"/>
      <c r="J261" s="2020"/>
      <c r="K261" s="2020"/>
      <c r="L261" s="2020"/>
      <c r="M261" s="2297"/>
      <c r="N261" s="2298"/>
      <c r="O261" s="2362" t="s">
        <v>467</v>
      </c>
      <c r="P261" s="2369"/>
      <c r="Q261" s="1975"/>
      <c r="R261" s="1975">
        <v>6</v>
      </c>
      <c r="S261" s="2369" t="s">
        <v>87</v>
      </c>
      <c r="T261" s="2126">
        <v>4</v>
      </c>
      <c r="U261" s="1976" t="s">
        <v>87</v>
      </c>
      <c r="V261" s="2019">
        <v>70000</v>
      </c>
      <c r="W261" s="1988" t="s">
        <v>84</v>
      </c>
      <c r="X261" s="1990">
        <f>PRODUCT(V261,T261,R261)</f>
        <v>1680000</v>
      </c>
    </row>
    <row r="262" spans="1:24" ht="18" customHeight="1">
      <c r="A262" s="2295"/>
      <c r="B262" s="2296"/>
      <c r="C262" s="2296"/>
      <c r="D262" s="2296"/>
      <c r="E262" s="2296"/>
      <c r="F262" s="2013"/>
      <c r="G262" s="2020"/>
      <c r="H262" s="2020"/>
      <c r="I262" s="2020"/>
      <c r="J262" s="2020"/>
      <c r="K262" s="2020"/>
      <c r="L262" s="2020"/>
      <c r="M262" s="2297"/>
      <c r="N262" s="2298"/>
      <c r="O262" s="2529" t="s">
        <v>1480</v>
      </c>
      <c r="P262" s="2389"/>
      <c r="Q262" s="2323"/>
      <c r="R262" s="2323"/>
      <c r="S262" s="2389"/>
      <c r="T262" s="2530"/>
      <c r="U262" s="2373"/>
      <c r="V262" s="2390"/>
      <c r="W262" s="2387"/>
      <c r="X262" s="2388"/>
    </row>
    <row r="263" spans="1:24" ht="18" customHeight="1">
      <c r="A263" s="2295"/>
      <c r="B263" s="2296"/>
      <c r="C263" s="2296"/>
      <c r="D263" s="2296"/>
      <c r="E263" s="2296"/>
      <c r="F263" s="2013"/>
      <c r="G263" s="2020"/>
      <c r="H263" s="2020"/>
      <c r="I263" s="2020"/>
      <c r="J263" s="2020"/>
      <c r="K263" s="2020"/>
      <c r="L263" s="2020"/>
      <c r="M263" s="2297"/>
      <c r="N263" s="2298"/>
      <c r="O263" s="2386" t="s">
        <v>1481</v>
      </c>
      <c r="P263" s="2389"/>
      <c r="Q263" s="2323"/>
      <c r="R263" s="2323"/>
      <c r="S263" s="2389"/>
      <c r="T263" s="2308">
        <v>1</v>
      </c>
      <c r="U263" s="2387" t="s">
        <v>87</v>
      </c>
      <c r="V263" s="2390">
        <v>40000000</v>
      </c>
      <c r="W263" s="2387" t="s">
        <v>84</v>
      </c>
      <c r="X263" s="2388">
        <f t="shared" ref="X263:X264" si="16">PRODUCT(V263,T263,R263)</f>
        <v>40000000</v>
      </c>
    </row>
    <row r="264" spans="1:24" ht="18" customHeight="1">
      <c r="A264" s="2295"/>
      <c r="B264" s="2296"/>
      <c r="C264" s="2296"/>
      <c r="D264" s="2296"/>
      <c r="E264" s="2296"/>
      <c r="F264" s="2013"/>
      <c r="G264" s="2020"/>
      <c r="H264" s="2020"/>
      <c r="I264" s="2020"/>
      <c r="J264" s="2020"/>
      <c r="K264" s="2020"/>
      <c r="L264" s="2020"/>
      <c r="M264" s="2297"/>
      <c r="N264" s="2298"/>
      <c r="O264" s="2386" t="s">
        <v>1482</v>
      </c>
      <c r="P264" s="2389"/>
      <c r="Q264" s="2323"/>
      <c r="R264" s="2323"/>
      <c r="S264" s="2389"/>
      <c r="T264" s="2308">
        <v>1</v>
      </c>
      <c r="U264" s="2387" t="s">
        <v>87</v>
      </c>
      <c r="V264" s="2390">
        <v>5000000</v>
      </c>
      <c r="W264" s="2387" t="s">
        <v>84</v>
      </c>
      <c r="X264" s="2388">
        <f t="shared" si="16"/>
        <v>5000000</v>
      </c>
    </row>
    <row r="265" spans="1:24" ht="18" customHeight="1">
      <c r="A265" s="2295"/>
      <c r="B265" s="2296"/>
      <c r="C265" s="2296"/>
      <c r="D265" s="2296"/>
      <c r="E265" s="2296"/>
      <c r="F265" s="2013"/>
      <c r="G265" s="2020"/>
      <c r="H265" s="2020"/>
      <c r="I265" s="2020"/>
      <c r="J265" s="2020"/>
      <c r="K265" s="2020"/>
      <c r="L265" s="2020"/>
      <c r="M265" s="2297"/>
      <c r="N265" s="2298"/>
      <c r="O265" s="2386" t="s">
        <v>1484</v>
      </c>
      <c r="P265" s="2389"/>
      <c r="Q265" s="2323"/>
      <c r="R265" s="2323"/>
      <c r="S265" s="2389"/>
      <c r="T265" s="2308">
        <v>1</v>
      </c>
      <c r="U265" s="2387" t="s">
        <v>87</v>
      </c>
      <c r="V265" s="2390">
        <v>2500000</v>
      </c>
      <c r="W265" s="2387" t="s">
        <v>84</v>
      </c>
      <c r="X265" s="2388">
        <f t="shared" ref="X265:X266" si="17">PRODUCT(V265,T265,R265)</f>
        <v>2500000</v>
      </c>
    </row>
    <row r="266" spans="1:24" ht="18" customHeight="1">
      <c r="A266" s="2295"/>
      <c r="B266" s="2296"/>
      <c r="C266" s="2296"/>
      <c r="D266" s="2296"/>
      <c r="E266" s="2296"/>
      <c r="F266" s="2013"/>
      <c r="G266" s="2020"/>
      <c r="H266" s="2020"/>
      <c r="I266" s="2020"/>
      <c r="J266" s="2020"/>
      <c r="K266" s="2020"/>
      <c r="L266" s="2020"/>
      <c r="M266" s="2297"/>
      <c r="N266" s="2298"/>
      <c r="O266" s="2386" t="s">
        <v>1485</v>
      </c>
      <c r="P266" s="2389"/>
      <c r="Q266" s="2323"/>
      <c r="R266" s="2323"/>
      <c r="S266" s="2389"/>
      <c r="T266" s="2308">
        <v>1</v>
      </c>
      <c r="U266" s="2387" t="s">
        <v>87</v>
      </c>
      <c r="V266" s="2390">
        <v>1200000</v>
      </c>
      <c r="W266" s="2387" t="s">
        <v>84</v>
      </c>
      <c r="X266" s="2388">
        <f t="shared" si="17"/>
        <v>1200000</v>
      </c>
    </row>
    <row r="267" spans="1:24" ht="28.5" customHeight="1">
      <c r="A267" s="2462" t="s">
        <v>53</v>
      </c>
      <c r="B267" s="2508" t="s">
        <v>579</v>
      </c>
      <c r="C267" s="2464">
        <v>21</v>
      </c>
      <c r="D267" s="2464" t="s">
        <v>54</v>
      </c>
      <c r="E267" s="2464"/>
      <c r="F267" s="2044" t="s">
        <v>10</v>
      </c>
      <c r="G267" s="2509">
        <f>G268+G280+G286</f>
        <v>197735000</v>
      </c>
      <c r="H267" s="2509">
        <f>H268+H280+H286</f>
        <v>255800000</v>
      </c>
      <c r="I267" s="2509">
        <f>I268+I280+I286</f>
        <v>268678000</v>
      </c>
      <c r="J267" s="2509">
        <v>267666000</v>
      </c>
      <c r="K267" s="2509">
        <v>267666000</v>
      </c>
      <c r="L267" s="2509">
        <f>L268+L280+L286</f>
        <v>267666000</v>
      </c>
      <c r="M267" s="2509">
        <f>L267-K267</f>
        <v>0</v>
      </c>
      <c r="N267" s="2510">
        <f>M267/H267</f>
        <v>0</v>
      </c>
      <c r="O267" s="2045"/>
      <c r="P267" s="2046"/>
      <c r="Q267" s="2511"/>
      <c r="R267" s="2512"/>
      <c r="S267" s="2046"/>
      <c r="T267" s="2047"/>
      <c r="U267" s="2048"/>
      <c r="V267" s="2049"/>
      <c r="W267" s="2050"/>
      <c r="X267" s="2051"/>
    </row>
    <row r="268" spans="1:24" ht="18" customHeight="1">
      <c r="A268" s="2513"/>
      <c r="B268" s="2514"/>
      <c r="C268" s="2515"/>
      <c r="D268" s="2026"/>
      <c r="E268" s="2026">
        <v>211</v>
      </c>
      <c r="F268" s="2063" t="s">
        <v>54</v>
      </c>
      <c r="G268" s="2014">
        <v>105345000</v>
      </c>
      <c r="H268" s="2014">
        <v>177000000</v>
      </c>
      <c r="I268" s="2014">
        <v>198228000</v>
      </c>
      <c r="J268" s="2014">
        <v>194856000</v>
      </c>
      <c r="K268" s="2014">
        <v>194856000</v>
      </c>
      <c r="L268" s="2014">
        <f>SUM(X268:X279)</f>
        <v>194856000</v>
      </c>
      <c r="M268" s="2014">
        <f>L268-K268</f>
        <v>0</v>
      </c>
      <c r="N268" s="2015">
        <f>M268/H268</f>
        <v>0</v>
      </c>
      <c r="O268" s="2346" t="s">
        <v>773</v>
      </c>
      <c r="P268" s="2029"/>
      <c r="Q268" s="2029"/>
      <c r="R268" s="2029"/>
      <c r="S268" s="2029"/>
      <c r="T268" s="2144">
        <v>1</v>
      </c>
      <c r="U268" s="2031" t="s">
        <v>87</v>
      </c>
      <c r="V268" s="2032">
        <v>15200000</v>
      </c>
      <c r="W268" s="2033" t="s">
        <v>84</v>
      </c>
      <c r="X268" s="2034">
        <f t="shared" ref="X268:X292" si="18">PRODUCT(V268,T268,R268)</f>
        <v>15200000</v>
      </c>
    </row>
    <row r="269" spans="1:24" ht="18" customHeight="1">
      <c r="A269" s="2295"/>
      <c r="B269" s="2132"/>
      <c r="C269" s="2133"/>
      <c r="D269" s="2296"/>
      <c r="E269" s="2296"/>
      <c r="F269" s="2134"/>
      <c r="G269" s="2020"/>
      <c r="H269" s="2020"/>
      <c r="I269" s="2020"/>
      <c r="J269" s="2020"/>
      <c r="K269" s="2020"/>
      <c r="L269" s="2020"/>
      <c r="M269" s="2020"/>
      <c r="N269" s="2298"/>
      <c r="O269" s="2362" t="s">
        <v>1072</v>
      </c>
      <c r="P269" s="2369"/>
      <c r="Q269" s="2369"/>
      <c r="R269" s="2369"/>
      <c r="S269" s="2369"/>
      <c r="T269" s="2136">
        <v>1</v>
      </c>
      <c r="U269" s="1976" t="s">
        <v>87</v>
      </c>
      <c r="V269" s="2019">
        <v>11000000</v>
      </c>
      <c r="W269" s="1988" t="s">
        <v>84</v>
      </c>
      <c r="X269" s="1990">
        <f t="shared" si="18"/>
        <v>11000000</v>
      </c>
    </row>
    <row r="270" spans="1:24" ht="18" customHeight="1">
      <c r="A270" s="2295"/>
      <c r="B270" s="2135"/>
      <c r="C270" s="2133"/>
      <c r="D270" s="2296"/>
      <c r="E270" s="2296"/>
      <c r="F270" s="2134"/>
      <c r="G270" s="2020"/>
      <c r="H270" s="2020"/>
      <c r="I270" s="2020"/>
      <c r="J270" s="2020"/>
      <c r="K270" s="2020"/>
      <c r="L270" s="2020"/>
      <c r="M270" s="2020"/>
      <c r="N270" s="2298"/>
      <c r="O270" s="2362" t="s">
        <v>1073</v>
      </c>
      <c r="P270" s="2369"/>
      <c r="Q270" s="2369"/>
      <c r="R270" s="2369"/>
      <c r="S270" s="2369"/>
      <c r="T270" s="2136">
        <v>1</v>
      </c>
      <c r="U270" s="1976" t="s">
        <v>87</v>
      </c>
      <c r="V270" s="2019">
        <v>2728000</v>
      </c>
      <c r="W270" s="1988" t="s">
        <v>84</v>
      </c>
      <c r="X270" s="1990">
        <f t="shared" si="18"/>
        <v>2728000</v>
      </c>
    </row>
    <row r="271" spans="1:24" ht="18" customHeight="1">
      <c r="A271" s="2295"/>
      <c r="B271" s="2135"/>
      <c r="C271" s="2133"/>
      <c r="D271" s="2296"/>
      <c r="E271" s="2296"/>
      <c r="F271" s="2134"/>
      <c r="G271" s="2020"/>
      <c r="H271" s="2020"/>
      <c r="I271" s="2020"/>
      <c r="J271" s="2020"/>
      <c r="K271" s="2020"/>
      <c r="L271" s="2020"/>
      <c r="M271" s="2020"/>
      <c r="N271" s="2298"/>
      <c r="O271" s="2362" t="s">
        <v>1074</v>
      </c>
      <c r="P271" s="2369"/>
      <c r="Q271" s="2369"/>
      <c r="R271" s="2369"/>
      <c r="S271" s="2369"/>
      <c r="T271" s="2136">
        <v>1</v>
      </c>
      <c r="U271" s="1976" t="s">
        <v>87</v>
      </c>
      <c r="V271" s="2019">
        <v>20000000</v>
      </c>
      <c r="W271" s="1988" t="s">
        <v>84</v>
      </c>
      <c r="X271" s="1990">
        <f t="shared" si="18"/>
        <v>20000000</v>
      </c>
    </row>
    <row r="272" spans="1:24" ht="18" customHeight="1">
      <c r="A272" s="2295"/>
      <c r="B272" s="2135"/>
      <c r="C272" s="2133"/>
      <c r="D272" s="2296"/>
      <c r="E272" s="2296"/>
      <c r="F272" s="2134"/>
      <c r="G272" s="2020"/>
      <c r="H272" s="2020"/>
      <c r="I272" s="2020"/>
      <c r="J272" s="2020"/>
      <c r="K272" s="2020"/>
      <c r="L272" s="2020"/>
      <c r="M272" s="2020"/>
      <c r="N272" s="2298"/>
      <c r="O272" s="2362" t="s">
        <v>1075</v>
      </c>
      <c r="P272" s="2369"/>
      <c r="Q272" s="2369"/>
      <c r="R272" s="2369"/>
      <c r="S272" s="2369"/>
      <c r="T272" s="2136">
        <v>1</v>
      </c>
      <c r="U272" s="1976" t="s">
        <v>87</v>
      </c>
      <c r="V272" s="2019">
        <v>17000000</v>
      </c>
      <c r="W272" s="1988" t="s">
        <v>84</v>
      </c>
      <c r="X272" s="1990">
        <f t="shared" si="18"/>
        <v>17000000</v>
      </c>
    </row>
    <row r="273" spans="1:24" ht="18" customHeight="1">
      <c r="A273" s="2295"/>
      <c r="B273" s="2135"/>
      <c r="C273" s="2133"/>
      <c r="D273" s="2296"/>
      <c r="E273" s="2296"/>
      <c r="F273" s="2134"/>
      <c r="G273" s="2020"/>
      <c r="H273" s="2020"/>
      <c r="I273" s="2020"/>
      <c r="J273" s="2020"/>
      <c r="K273" s="2020"/>
      <c r="L273" s="2020"/>
      <c r="M273" s="2020"/>
      <c r="N273" s="2298"/>
      <c r="O273" s="2362" t="s">
        <v>1221</v>
      </c>
      <c r="P273" s="2369"/>
      <c r="Q273" s="2369"/>
      <c r="R273" s="2369"/>
      <c r="S273" s="2369"/>
      <c r="T273" s="2136">
        <v>1</v>
      </c>
      <c r="U273" s="1976" t="s">
        <v>87</v>
      </c>
      <c r="V273" s="2019">
        <v>12628000</v>
      </c>
      <c r="W273" s="1988" t="s">
        <v>84</v>
      </c>
      <c r="X273" s="1990">
        <f t="shared" si="18"/>
        <v>12628000</v>
      </c>
    </row>
    <row r="274" spans="1:24" ht="18" customHeight="1">
      <c r="A274" s="2295"/>
      <c r="B274" s="2135"/>
      <c r="C274" s="2133"/>
      <c r="D274" s="2296"/>
      <c r="E274" s="2296"/>
      <c r="F274" s="2134"/>
      <c r="G274" s="2020"/>
      <c r="H274" s="2020"/>
      <c r="I274" s="2020"/>
      <c r="J274" s="2020"/>
      <c r="K274" s="2020"/>
      <c r="L274" s="2020"/>
      <c r="M274" s="2020"/>
      <c r="N274" s="2298"/>
      <c r="O274" s="2362" t="s">
        <v>1246</v>
      </c>
      <c r="P274" s="2369"/>
      <c r="Q274" s="2369"/>
      <c r="R274" s="2369"/>
      <c r="S274" s="2369"/>
      <c r="T274" s="2136">
        <v>1</v>
      </c>
      <c r="U274" s="1976" t="s">
        <v>87</v>
      </c>
      <c r="V274" s="2019">
        <v>5600000</v>
      </c>
      <c r="W274" s="1988" t="s">
        <v>84</v>
      </c>
      <c r="X274" s="1990">
        <f t="shared" si="18"/>
        <v>5600000</v>
      </c>
    </row>
    <row r="275" spans="1:24" ht="18" customHeight="1">
      <c r="A275" s="2295"/>
      <c r="B275" s="2135"/>
      <c r="C275" s="2133"/>
      <c r="D275" s="2296"/>
      <c r="E275" s="2296"/>
      <c r="F275" s="2134"/>
      <c r="G275" s="2020"/>
      <c r="H275" s="2020"/>
      <c r="I275" s="2020"/>
      <c r="J275" s="2020"/>
      <c r="K275" s="2020"/>
      <c r="L275" s="2020"/>
      <c r="M275" s="2020"/>
      <c r="N275" s="2298"/>
      <c r="O275" s="2362" t="s">
        <v>1132</v>
      </c>
      <c r="P275" s="2369"/>
      <c r="Q275" s="2369"/>
      <c r="R275" s="2369"/>
      <c r="S275" s="2369"/>
      <c r="T275" s="2136">
        <v>1</v>
      </c>
      <c r="U275" s="1976" t="s">
        <v>87</v>
      </c>
      <c r="V275" s="2019">
        <v>5700000</v>
      </c>
      <c r="W275" s="1988" t="s">
        <v>84</v>
      </c>
      <c r="X275" s="1990">
        <f t="shared" si="18"/>
        <v>5700000</v>
      </c>
    </row>
    <row r="276" spans="1:24" ht="18" customHeight="1">
      <c r="A276" s="2295"/>
      <c r="B276" s="2135"/>
      <c r="C276" s="2133"/>
      <c r="D276" s="2296"/>
      <c r="E276" s="2296"/>
      <c r="F276" s="2134"/>
      <c r="G276" s="2020"/>
      <c r="H276" s="2020"/>
      <c r="I276" s="2020"/>
      <c r="J276" s="2020"/>
      <c r="K276" s="2020"/>
      <c r="L276" s="2020"/>
      <c r="M276" s="2020"/>
      <c r="N276" s="2298"/>
      <c r="O276" s="2362" t="s">
        <v>1130</v>
      </c>
      <c r="P276" s="2369"/>
      <c r="Q276" s="2369"/>
      <c r="R276" s="2369"/>
      <c r="S276" s="2369"/>
      <c r="T276" s="2136">
        <v>1</v>
      </c>
      <c r="U276" s="1976" t="s">
        <v>87</v>
      </c>
      <c r="V276" s="2019">
        <v>50000000</v>
      </c>
      <c r="W276" s="1988" t="s">
        <v>84</v>
      </c>
      <c r="X276" s="1990">
        <f t="shared" si="18"/>
        <v>50000000</v>
      </c>
    </row>
    <row r="277" spans="1:24" ht="18" customHeight="1">
      <c r="A277" s="2035"/>
      <c r="B277" s="2576"/>
      <c r="C277" s="2577"/>
      <c r="D277" s="2036"/>
      <c r="E277" s="2036"/>
      <c r="F277" s="2578"/>
      <c r="G277" s="2093"/>
      <c r="H277" s="2093"/>
      <c r="I277" s="2093"/>
      <c r="J277" s="2093"/>
      <c r="K277" s="2093"/>
      <c r="L277" s="2093"/>
      <c r="M277" s="2093"/>
      <c r="N277" s="2038"/>
      <c r="O277" s="1955" t="s">
        <v>1131</v>
      </c>
      <c r="P277" s="1922"/>
      <c r="Q277" s="1922"/>
      <c r="R277" s="1922"/>
      <c r="S277" s="1922"/>
      <c r="T277" s="2579">
        <v>1</v>
      </c>
      <c r="U277" s="2526" t="s">
        <v>87</v>
      </c>
      <c r="V277" s="2039">
        <v>15000000</v>
      </c>
      <c r="W277" s="2040" t="s">
        <v>84</v>
      </c>
      <c r="X277" s="2041">
        <f t="shared" si="18"/>
        <v>15000000</v>
      </c>
    </row>
    <row r="278" spans="1:24" ht="18" customHeight="1">
      <c r="A278" s="2042"/>
      <c r="B278" s="2580"/>
      <c r="C278" s="2581"/>
      <c r="D278" s="2043"/>
      <c r="E278" s="2043"/>
      <c r="F278" s="2582"/>
      <c r="G278" s="2098"/>
      <c r="H278" s="2098"/>
      <c r="I278" s="2098"/>
      <c r="J278" s="2098"/>
      <c r="K278" s="2098"/>
      <c r="L278" s="2098"/>
      <c r="M278" s="2098"/>
      <c r="N278" s="2131"/>
      <c r="O278" s="2583" t="s">
        <v>1488</v>
      </c>
      <c r="P278" s="2584"/>
      <c r="Q278" s="2584"/>
      <c r="R278" s="2584"/>
      <c r="S278" s="2584"/>
      <c r="T278" s="2585">
        <v>1</v>
      </c>
      <c r="U278" s="2586" t="s">
        <v>87</v>
      </c>
      <c r="V278" s="2587">
        <v>15000000</v>
      </c>
      <c r="W278" s="2588" t="s">
        <v>84</v>
      </c>
      <c r="X278" s="2589">
        <f t="shared" si="18"/>
        <v>15000000</v>
      </c>
    </row>
    <row r="279" spans="1:24" ht="18" customHeight="1">
      <c r="A279" s="2295"/>
      <c r="B279" s="2296"/>
      <c r="C279" s="2296"/>
      <c r="D279" s="2296"/>
      <c r="E279" s="2296"/>
      <c r="F279" s="2013"/>
      <c r="G279" s="2020"/>
      <c r="H279" s="2020"/>
      <c r="I279" s="2020"/>
      <c r="J279" s="2020"/>
      <c r="K279" s="2020"/>
      <c r="L279" s="2020"/>
      <c r="M279" s="2020"/>
      <c r="N279" s="2087"/>
      <c r="O279" s="2362" t="s">
        <v>774</v>
      </c>
      <c r="P279" s="2369"/>
      <c r="Q279" s="2369"/>
      <c r="R279" s="2369"/>
      <c r="S279" s="2369"/>
      <c r="T279" s="2136">
        <v>5</v>
      </c>
      <c r="U279" s="1976" t="s">
        <v>87</v>
      </c>
      <c r="V279" s="2019">
        <v>5000000</v>
      </c>
      <c r="W279" s="1988" t="s">
        <v>84</v>
      </c>
      <c r="X279" s="1990">
        <f t="shared" si="18"/>
        <v>25000000</v>
      </c>
    </row>
    <row r="280" spans="1:24" ht="18" customHeight="1">
      <c r="A280" s="2295"/>
      <c r="B280" s="2296"/>
      <c r="C280" s="2296"/>
      <c r="D280" s="2296"/>
      <c r="E280" s="2026">
        <v>212</v>
      </c>
      <c r="F280" s="2027" t="s">
        <v>80</v>
      </c>
      <c r="G280" s="2014">
        <v>71760000</v>
      </c>
      <c r="H280" s="2014">
        <v>59280000</v>
      </c>
      <c r="I280" s="2014">
        <v>50930000</v>
      </c>
      <c r="J280" s="2014">
        <v>52590000</v>
      </c>
      <c r="K280" s="2014">
        <v>52590000</v>
      </c>
      <c r="L280" s="2014">
        <f>SUM(X280:X285)</f>
        <v>52590000</v>
      </c>
      <c r="M280" s="2014">
        <f>L280-K280</f>
        <v>0</v>
      </c>
      <c r="N280" s="2015">
        <f>M280/H280</f>
        <v>0</v>
      </c>
      <c r="O280" s="2346" t="s">
        <v>1076</v>
      </c>
      <c r="P280" s="2029"/>
      <c r="Q280" s="2030"/>
      <c r="R280" s="2029"/>
      <c r="S280" s="2029"/>
      <c r="T280" s="2137">
        <v>4</v>
      </c>
      <c r="U280" s="2060" t="s">
        <v>24</v>
      </c>
      <c r="V280" s="2032">
        <v>2000000</v>
      </c>
      <c r="W280" s="2033" t="s">
        <v>49</v>
      </c>
      <c r="X280" s="2138">
        <f t="shared" si="18"/>
        <v>8000000</v>
      </c>
    </row>
    <row r="281" spans="1:24" ht="18" customHeight="1">
      <c r="A281" s="2295"/>
      <c r="B281" s="2296"/>
      <c r="C281" s="2296"/>
      <c r="D281" s="2296"/>
      <c r="E281" s="2296"/>
      <c r="F281" s="2013"/>
      <c r="G281" s="2020"/>
      <c r="H281" s="2020"/>
      <c r="I281" s="2020"/>
      <c r="J281" s="2020"/>
      <c r="K281" s="2020"/>
      <c r="L281" s="2020"/>
      <c r="M281" s="2020"/>
      <c r="N281" s="2298"/>
      <c r="O281" s="2362" t="s">
        <v>894</v>
      </c>
      <c r="P281" s="2369"/>
      <c r="Q281" s="2016"/>
      <c r="R281" s="2369"/>
      <c r="S281" s="2369"/>
      <c r="T281" s="2139">
        <v>1</v>
      </c>
      <c r="U281" s="2018" t="s">
        <v>24</v>
      </c>
      <c r="V281" s="2019">
        <v>1200000</v>
      </c>
      <c r="W281" s="1988" t="s">
        <v>49</v>
      </c>
      <c r="X281" s="2073">
        <f t="shared" si="18"/>
        <v>1200000</v>
      </c>
    </row>
    <row r="282" spans="1:24" ht="18" customHeight="1">
      <c r="A282" s="2295"/>
      <c r="B282" s="2296"/>
      <c r="C282" s="2296"/>
      <c r="D282" s="2296"/>
      <c r="E282" s="2296"/>
      <c r="F282" s="2013"/>
      <c r="G282" s="2020"/>
      <c r="H282" s="2020"/>
      <c r="I282" s="2020"/>
      <c r="J282" s="2020"/>
      <c r="K282" s="2020"/>
      <c r="L282" s="2020"/>
      <c r="M282" s="2020"/>
      <c r="N282" s="2298"/>
      <c r="O282" s="2362" t="s">
        <v>1128</v>
      </c>
      <c r="P282" s="2369"/>
      <c r="Q282" s="2016"/>
      <c r="R282" s="2369"/>
      <c r="S282" s="2369"/>
      <c r="T282" s="2140">
        <v>1</v>
      </c>
      <c r="U282" s="2141" t="s">
        <v>24</v>
      </c>
      <c r="V282" s="2142">
        <v>27000000</v>
      </c>
      <c r="W282" s="1988" t="s">
        <v>49</v>
      </c>
      <c r="X282" s="2073">
        <f t="shared" si="18"/>
        <v>27000000</v>
      </c>
    </row>
    <row r="283" spans="1:24" ht="18" customHeight="1">
      <c r="A283" s="2295"/>
      <c r="B283" s="2296"/>
      <c r="C283" s="2296"/>
      <c r="D283" s="2296"/>
      <c r="E283" s="2296"/>
      <c r="F283" s="2013"/>
      <c r="G283" s="2020"/>
      <c r="H283" s="2020"/>
      <c r="I283" s="2020"/>
      <c r="J283" s="2020"/>
      <c r="K283" s="2020"/>
      <c r="L283" s="2020"/>
      <c r="M283" s="2020"/>
      <c r="N283" s="2298"/>
      <c r="O283" s="2362" t="s">
        <v>1125</v>
      </c>
      <c r="P283" s="2369"/>
      <c r="Q283" s="2016"/>
      <c r="R283" s="2369"/>
      <c r="S283" s="2369"/>
      <c r="T283" s="2140">
        <v>3</v>
      </c>
      <c r="U283" s="2141" t="s">
        <v>24</v>
      </c>
      <c r="V283" s="2142">
        <v>1300000</v>
      </c>
      <c r="W283" s="1988" t="s">
        <v>49</v>
      </c>
      <c r="X283" s="2073">
        <f t="shared" si="18"/>
        <v>3900000</v>
      </c>
    </row>
    <row r="284" spans="1:24" ht="18" customHeight="1">
      <c r="A284" s="2295"/>
      <c r="B284" s="2296"/>
      <c r="C284" s="2296"/>
      <c r="D284" s="2296"/>
      <c r="E284" s="2296"/>
      <c r="F284" s="2013"/>
      <c r="G284" s="2020"/>
      <c r="H284" s="2020"/>
      <c r="I284" s="2020"/>
      <c r="J284" s="2020"/>
      <c r="K284" s="2020"/>
      <c r="L284" s="2020"/>
      <c r="M284" s="2020"/>
      <c r="N284" s="2298"/>
      <c r="O284" s="2362" t="s">
        <v>1136</v>
      </c>
      <c r="P284" s="2369"/>
      <c r="Q284" s="2016"/>
      <c r="R284" s="2369"/>
      <c r="S284" s="2369"/>
      <c r="T284" s="2140">
        <v>1</v>
      </c>
      <c r="U284" s="2141" t="s">
        <v>24</v>
      </c>
      <c r="V284" s="2142">
        <v>10000000</v>
      </c>
      <c r="W284" s="1988" t="s">
        <v>49</v>
      </c>
      <c r="X284" s="2073">
        <f t="shared" si="18"/>
        <v>10000000</v>
      </c>
    </row>
    <row r="285" spans="1:24" ht="18" customHeight="1">
      <c r="A285" s="2295"/>
      <c r="B285" s="2296"/>
      <c r="C285" s="2296"/>
      <c r="D285" s="2296"/>
      <c r="E285" s="2296"/>
      <c r="F285" s="2013"/>
      <c r="G285" s="2020"/>
      <c r="H285" s="2020"/>
      <c r="I285" s="2020"/>
      <c r="J285" s="2020"/>
      <c r="K285" s="2020"/>
      <c r="L285" s="2020"/>
      <c r="M285" s="2020"/>
      <c r="N285" s="2298"/>
      <c r="O285" s="2362" t="s">
        <v>501</v>
      </c>
      <c r="P285" s="2369"/>
      <c r="Q285" s="2369"/>
      <c r="R285" s="2369"/>
      <c r="S285" s="2369"/>
      <c r="T285" s="2590">
        <v>3</v>
      </c>
      <c r="U285" s="1976" t="s">
        <v>87</v>
      </c>
      <c r="V285" s="2019">
        <v>830000</v>
      </c>
      <c r="W285" s="1988" t="s">
        <v>84</v>
      </c>
      <c r="X285" s="2073">
        <f t="shared" si="18"/>
        <v>2490000</v>
      </c>
    </row>
    <row r="286" spans="1:24" ht="18" customHeight="1">
      <c r="A286" s="2076"/>
      <c r="B286" s="1943"/>
      <c r="C286" s="1943"/>
      <c r="D286" s="1943"/>
      <c r="E286" s="2026">
        <v>213</v>
      </c>
      <c r="F286" s="2026" t="s">
        <v>400</v>
      </c>
      <c r="G286" s="2143">
        <v>20630000</v>
      </c>
      <c r="H286" s="2143">
        <v>19520000</v>
      </c>
      <c r="I286" s="2143">
        <v>19520000</v>
      </c>
      <c r="J286" s="2143">
        <v>20220000</v>
      </c>
      <c r="K286" s="2143">
        <v>20220000</v>
      </c>
      <c r="L286" s="2143">
        <f>SUM(X286:X292)</f>
        <v>20220000</v>
      </c>
      <c r="M286" s="2014">
        <f>L286-K286</f>
        <v>0</v>
      </c>
      <c r="N286" s="2015">
        <f>M286/H286</f>
        <v>0</v>
      </c>
      <c r="O286" s="2346" t="s">
        <v>407</v>
      </c>
      <c r="P286" s="2029"/>
      <c r="Q286" s="2029"/>
      <c r="R286" s="2029"/>
      <c r="S286" s="2029"/>
      <c r="T286" s="2144">
        <v>1</v>
      </c>
      <c r="U286" s="2031" t="s">
        <v>24</v>
      </c>
      <c r="V286" s="2032">
        <v>4000000</v>
      </c>
      <c r="W286" s="2033" t="s">
        <v>84</v>
      </c>
      <c r="X286" s="2034">
        <f t="shared" si="18"/>
        <v>4000000</v>
      </c>
    </row>
    <row r="287" spans="1:24" ht="18" customHeight="1">
      <c r="A287" s="2076"/>
      <c r="B287" s="1943"/>
      <c r="C287" s="1943"/>
      <c r="D287" s="1943"/>
      <c r="E287" s="2296"/>
      <c r="F287" s="2296"/>
      <c r="G287" s="2145"/>
      <c r="H287" s="2145"/>
      <c r="I287" s="2145"/>
      <c r="J287" s="2145"/>
      <c r="K287" s="2145"/>
      <c r="L287" s="2145"/>
      <c r="M287" s="2297"/>
      <c r="N287" s="2298"/>
      <c r="O287" s="2362" t="s">
        <v>408</v>
      </c>
      <c r="P287" s="2369"/>
      <c r="Q287" s="2369"/>
      <c r="R287" s="2369"/>
      <c r="S287" s="2369"/>
      <c r="T287" s="2136">
        <v>2</v>
      </c>
      <c r="U287" s="1976" t="s">
        <v>24</v>
      </c>
      <c r="V287" s="2019">
        <v>1500000</v>
      </c>
      <c r="W287" s="1988" t="s">
        <v>49</v>
      </c>
      <c r="X287" s="1990">
        <f t="shared" si="18"/>
        <v>3000000</v>
      </c>
    </row>
    <row r="288" spans="1:24" ht="18" customHeight="1">
      <c r="A288" s="2076"/>
      <c r="B288" s="1943"/>
      <c r="C288" s="1943"/>
      <c r="D288" s="1943"/>
      <c r="E288" s="2296"/>
      <c r="F288" s="2296"/>
      <c r="G288" s="2145"/>
      <c r="H288" s="2145"/>
      <c r="I288" s="2145"/>
      <c r="J288" s="2145"/>
      <c r="K288" s="2145"/>
      <c r="L288" s="2145"/>
      <c r="M288" s="2297"/>
      <c r="N288" s="2298"/>
      <c r="O288" s="2362" t="s">
        <v>505</v>
      </c>
      <c r="P288" s="2369"/>
      <c r="Q288" s="2369"/>
      <c r="R288" s="2369"/>
      <c r="S288" s="2369"/>
      <c r="T288" s="2136">
        <v>2</v>
      </c>
      <c r="U288" s="1976" t="s">
        <v>24</v>
      </c>
      <c r="V288" s="2019">
        <v>2000000</v>
      </c>
      <c r="W288" s="1988" t="s">
        <v>49</v>
      </c>
      <c r="X288" s="1990">
        <f t="shared" si="18"/>
        <v>4000000</v>
      </c>
    </row>
    <row r="289" spans="1:24" ht="18" customHeight="1">
      <c r="A289" s="2076"/>
      <c r="B289" s="1943"/>
      <c r="C289" s="1943"/>
      <c r="D289" s="1943"/>
      <c r="E289" s="2296"/>
      <c r="F289" s="2296"/>
      <c r="G289" s="2145"/>
      <c r="H289" s="2145"/>
      <c r="I289" s="2145"/>
      <c r="J289" s="2145"/>
      <c r="K289" s="2145"/>
      <c r="L289" s="2145"/>
      <c r="M289" s="2297"/>
      <c r="N289" s="2298"/>
      <c r="O289" s="2362" t="s">
        <v>852</v>
      </c>
      <c r="P289" s="2369"/>
      <c r="Q289" s="2369"/>
      <c r="R289" s="2369"/>
      <c r="S289" s="2369"/>
      <c r="T289" s="2136">
        <v>1</v>
      </c>
      <c r="U289" s="1976" t="s">
        <v>24</v>
      </c>
      <c r="V289" s="2019">
        <v>1000000</v>
      </c>
      <c r="W289" s="1988" t="s">
        <v>49</v>
      </c>
      <c r="X289" s="1990">
        <f t="shared" si="18"/>
        <v>1000000</v>
      </c>
    </row>
    <row r="290" spans="1:24" ht="18" customHeight="1">
      <c r="A290" s="2076"/>
      <c r="B290" s="1943"/>
      <c r="C290" s="1943"/>
      <c r="D290" s="1943"/>
      <c r="E290" s="2296"/>
      <c r="F290" s="2296"/>
      <c r="G290" s="2145"/>
      <c r="H290" s="2145"/>
      <c r="I290" s="2145"/>
      <c r="J290" s="2145"/>
      <c r="K290" s="2145"/>
      <c r="L290" s="2145"/>
      <c r="M290" s="2297"/>
      <c r="N290" s="2298"/>
      <c r="O290" s="2362" t="s">
        <v>1077</v>
      </c>
      <c r="P290" s="2369"/>
      <c r="Q290" s="2369"/>
      <c r="R290" s="2369"/>
      <c r="S290" s="2369"/>
      <c r="T290" s="2136">
        <v>2</v>
      </c>
      <c r="U290" s="1976" t="s">
        <v>24</v>
      </c>
      <c r="V290" s="2019">
        <v>660000</v>
      </c>
      <c r="W290" s="1988" t="s">
        <v>49</v>
      </c>
      <c r="X290" s="1990">
        <f t="shared" si="18"/>
        <v>1320000</v>
      </c>
    </row>
    <row r="291" spans="1:24" ht="18" customHeight="1">
      <c r="A291" s="2076"/>
      <c r="B291" s="1943"/>
      <c r="C291" s="1943"/>
      <c r="D291" s="1943"/>
      <c r="E291" s="2296"/>
      <c r="F291" s="2296"/>
      <c r="G291" s="2145"/>
      <c r="H291" s="2145"/>
      <c r="I291" s="2145"/>
      <c r="J291" s="2145"/>
      <c r="K291" s="2145"/>
      <c r="L291" s="2145"/>
      <c r="M291" s="2297"/>
      <c r="N291" s="2298"/>
      <c r="O291" s="2362" t="s">
        <v>1078</v>
      </c>
      <c r="P291" s="2369"/>
      <c r="Q291" s="2369"/>
      <c r="R291" s="2369"/>
      <c r="S291" s="2369"/>
      <c r="T291" s="2075">
        <v>1</v>
      </c>
      <c r="U291" s="1976" t="s">
        <v>24</v>
      </c>
      <c r="V291" s="2019">
        <v>1500000</v>
      </c>
      <c r="W291" s="1988" t="s">
        <v>49</v>
      </c>
      <c r="X291" s="1990">
        <f t="shared" si="18"/>
        <v>1500000</v>
      </c>
    </row>
    <row r="292" spans="1:24" ht="18" customHeight="1">
      <c r="A292" s="2146"/>
      <c r="B292" s="1954"/>
      <c r="C292" s="1954"/>
      <c r="D292" s="1954"/>
      <c r="E292" s="2036"/>
      <c r="F292" s="1954"/>
      <c r="G292" s="1954"/>
      <c r="H292" s="1954"/>
      <c r="I292" s="1954"/>
      <c r="J292" s="1954"/>
      <c r="K292" s="1954"/>
      <c r="L292" s="1954"/>
      <c r="M292" s="1954"/>
      <c r="N292" s="2147"/>
      <c r="O292" s="1955" t="s">
        <v>351</v>
      </c>
      <c r="P292" s="1922"/>
      <c r="Q292" s="1922"/>
      <c r="R292" s="1922"/>
      <c r="S292" s="1922"/>
      <c r="T292" s="2294">
        <v>2</v>
      </c>
      <c r="U292" s="2466" t="s">
        <v>24</v>
      </c>
      <c r="V292" s="2039">
        <v>2700000</v>
      </c>
      <c r="W292" s="2040" t="s">
        <v>49</v>
      </c>
      <c r="X292" s="2041">
        <f t="shared" si="18"/>
        <v>5400000</v>
      </c>
    </row>
    <row r="293" spans="1:24" ht="18" customHeight="1">
      <c r="A293" s="1956" t="s">
        <v>7</v>
      </c>
      <c r="B293" s="2148" t="s">
        <v>8</v>
      </c>
      <c r="C293" s="1931" t="s">
        <v>161</v>
      </c>
      <c r="D293" s="2149" t="s">
        <v>9</v>
      </c>
      <c r="E293" s="2463"/>
      <c r="F293" s="2464" t="s">
        <v>10</v>
      </c>
      <c r="G293" s="2150">
        <f>SUM(G294:G574)</f>
        <v>360026000</v>
      </c>
      <c r="H293" s="2150">
        <f>SUM(H294:H574)</f>
        <v>347157000</v>
      </c>
      <c r="I293" s="2150">
        <f>SUM(I294:I574)</f>
        <v>359529838</v>
      </c>
      <c r="J293" s="2150">
        <v>373672768</v>
      </c>
      <c r="K293" s="2150">
        <v>375048268</v>
      </c>
      <c r="L293" s="2150">
        <f>SUM(L294:L574)</f>
        <v>375048268</v>
      </c>
      <c r="M293" s="1935">
        <f>L293-K293</f>
        <v>0</v>
      </c>
      <c r="N293" s="1077">
        <f>M293/H293</f>
        <v>0</v>
      </c>
      <c r="O293" s="2045"/>
      <c r="P293" s="2046"/>
      <c r="Q293" s="2151"/>
      <c r="R293" s="2151"/>
      <c r="S293" s="2050"/>
      <c r="T293" s="2151"/>
      <c r="U293" s="2050"/>
      <c r="V293" s="2151"/>
      <c r="W293" s="2050"/>
      <c r="X293" s="2152"/>
    </row>
    <row r="294" spans="1:24" ht="18" customHeight="1">
      <c r="A294" s="2156"/>
      <c r="B294" s="2367"/>
      <c r="C294" s="2169"/>
      <c r="D294" s="2162"/>
      <c r="E294" s="2169" t="s">
        <v>162</v>
      </c>
      <c r="F294" s="2026" t="s">
        <v>492</v>
      </c>
      <c r="G294" s="1944">
        <v>1701000</v>
      </c>
      <c r="H294" s="1944">
        <v>1831000</v>
      </c>
      <c r="I294" s="1944">
        <v>1831000</v>
      </c>
      <c r="J294" s="1944">
        <v>1831000</v>
      </c>
      <c r="K294" s="1944">
        <v>1831000</v>
      </c>
      <c r="L294" s="1944">
        <f>SUM(X295:X303)</f>
        <v>1831000</v>
      </c>
      <c r="M294" s="1945">
        <f>L294-K294</f>
        <v>0</v>
      </c>
      <c r="N294" s="204">
        <f>M294/H294</f>
        <v>0</v>
      </c>
      <c r="O294" s="2505" t="s">
        <v>757</v>
      </c>
      <c r="P294" s="2505"/>
      <c r="Q294" s="2122"/>
      <c r="R294" s="2506"/>
      <c r="S294" s="2033"/>
      <c r="T294" s="2506"/>
      <c r="U294" s="2033"/>
      <c r="V294" s="2506"/>
      <c r="W294" s="2033"/>
      <c r="X294" s="2507"/>
    </row>
    <row r="295" spans="1:24" ht="18" customHeight="1">
      <c r="A295" s="2156"/>
      <c r="B295" s="2367"/>
      <c r="C295" s="2367"/>
      <c r="D295" s="2367"/>
      <c r="E295" s="2367"/>
      <c r="F295" s="2296" t="s">
        <v>8</v>
      </c>
      <c r="G295" s="1947"/>
      <c r="H295" s="1947"/>
      <c r="I295" s="1947"/>
      <c r="J295" s="1947"/>
      <c r="K295" s="1947"/>
      <c r="L295" s="1947"/>
      <c r="M295" s="2157"/>
      <c r="N295" s="205"/>
      <c r="O295" s="2158" t="s">
        <v>1026</v>
      </c>
      <c r="P295" s="2158"/>
      <c r="Q295" s="2159"/>
      <c r="R295" s="2159"/>
      <c r="S295" s="2159"/>
      <c r="T295" s="2160">
        <v>1</v>
      </c>
      <c r="U295" s="2159" t="s">
        <v>87</v>
      </c>
      <c r="V295" s="2161">
        <v>100000</v>
      </c>
      <c r="W295" s="2159" t="s">
        <v>84</v>
      </c>
      <c r="X295" s="1990">
        <f>PRODUCT(V295,T295,R295)</f>
        <v>100000</v>
      </c>
    </row>
    <row r="296" spans="1:24" ht="18" customHeight="1">
      <c r="A296" s="2156"/>
      <c r="B296" s="2367"/>
      <c r="C296" s="2367"/>
      <c r="D296" s="2367"/>
      <c r="E296" s="2367"/>
      <c r="F296" s="2296"/>
      <c r="G296" s="1947"/>
      <c r="H296" s="1947"/>
      <c r="I296" s="1947"/>
      <c r="J296" s="1947"/>
      <c r="K296" s="1947"/>
      <c r="L296" s="1947"/>
      <c r="M296" s="2157"/>
      <c r="N296" s="205"/>
      <c r="O296" s="2158" t="s">
        <v>1027</v>
      </c>
      <c r="P296" s="2158"/>
      <c r="Q296" s="2159"/>
      <c r="R296" s="2159"/>
      <c r="S296" s="2159"/>
      <c r="T296" s="2160">
        <v>5</v>
      </c>
      <c r="U296" s="2159" t="s">
        <v>87</v>
      </c>
      <c r="V296" s="2161">
        <v>100000</v>
      </c>
      <c r="W296" s="2159" t="s">
        <v>84</v>
      </c>
      <c r="X296" s="1990">
        <f>PRODUCT(V296,T296,R296)</f>
        <v>500000</v>
      </c>
    </row>
    <row r="297" spans="1:24" ht="18" customHeight="1">
      <c r="A297" s="2156"/>
      <c r="B297" s="2367"/>
      <c r="C297" s="2367"/>
      <c r="D297" s="2162"/>
      <c r="E297" s="2367"/>
      <c r="F297" s="2296"/>
      <c r="G297" s="1947"/>
      <c r="H297" s="1947"/>
      <c r="I297" s="1947"/>
      <c r="J297" s="1947"/>
      <c r="K297" s="1947"/>
      <c r="L297" s="1947"/>
      <c r="M297" s="2157"/>
      <c r="N297" s="205"/>
      <c r="O297" s="2163" t="s">
        <v>1028</v>
      </c>
      <c r="P297" s="2164"/>
      <c r="Q297" s="2165"/>
      <c r="R297" s="2165"/>
      <c r="S297" s="2165"/>
      <c r="T297" s="2166"/>
      <c r="U297" s="2165"/>
      <c r="V297" s="2167"/>
      <c r="W297" s="2165"/>
      <c r="X297" s="1990"/>
    </row>
    <row r="298" spans="1:24" ht="18" customHeight="1">
      <c r="A298" s="2156"/>
      <c r="B298" s="2367"/>
      <c r="C298" s="2367"/>
      <c r="D298" s="2162"/>
      <c r="E298" s="2367"/>
      <c r="F298" s="2296"/>
      <c r="G298" s="1947"/>
      <c r="H298" s="1947"/>
      <c r="I298" s="1947"/>
      <c r="J298" s="1947"/>
      <c r="K298" s="1947"/>
      <c r="L298" s="1947"/>
      <c r="M298" s="2157"/>
      <c r="N298" s="205"/>
      <c r="O298" s="2164" t="s">
        <v>758</v>
      </c>
      <c r="P298" s="2164"/>
      <c r="Q298" s="2165"/>
      <c r="R298" s="2165"/>
      <c r="S298" s="2165"/>
      <c r="T298" s="2166">
        <v>3</v>
      </c>
      <c r="U298" s="2165" t="s">
        <v>87</v>
      </c>
      <c r="V298" s="2167">
        <v>50000</v>
      </c>
      <c r="W298" s="2165" t="s">
        <v>84</v>
      </c>
      <c r="X298" s="1990">
        <f>PRODUCT(V298,T298,R298)</f>
        <v>150000</v>
      </c>
    </row>
    <row r="299" spans="1:24" ht="18" customHeight="1">
      <c r="A299" s="2156"/>
      <c r="B299" s="2367"/>
      <c r="C299" s="2367"/>
      <c r="D299" s="2162"/>
      <c r="E299" s="2367"/>
      <c r="F299" s="2296"/>
      <c r="G299" s="1947"/>
      <c r="H299" s="1947"/>
      <c r="I299" s="1947"/>
      <c r="J299" s="1947"/>
      <c r="K299" s="1947"/>
      <c r="L299" s="1947"/>
      <c r="M299" s="2157"/>
      <c r="N299" s="205"/>
      <c r="O299" s="2164" t="s">
        <v>759</v>
      </c>
      <c r="P299" s="2164"/>
      <c r="Q299" s="2165"/>
      <c r="R299" s="2165"/>
      <c r="S299" s="2165"/>
      <c r="T299" s="2166">
        <v>1</v>
      </c>
      <c r="U299" s="2165" t="s">
        <v>87</v>
      </c>
      <c r="V299" s="2167">
        <v>150000</v>
      </c>
      <c r="W299" s="2165" t="s">
        <v>84</v>
      </c>
      <c r="X299" s="1990">
        <f>PRODUCT(V299,T299,R299)</f>
        <v>150000</v>
      </c>
    </row>
    <row r="300" spans="1:24" ht="18" customHeight="1">
      <c r="A300" s="2156"/>
      <c r="B300" s="2367"/>
      <c r="C300" s="2367"/>
      <c r="D300" s="2162"/>
      <c r="E300" s="2367"/>
      <c r="F300" s="2296"/>
      <c r="G300" s="1947"/>
      <c r="H300" s="1947"/>
      <c r="I300" s="1947"/>
      <c r="J300" s="1947"/>
      <c r="K300" s="1947"/>
      <c r="L300" s="1947"/>
      <c r="M300" s="2157"/>
      <c r="N300" s="205"/>
      <c r="O300" s="2164" t="s">
        <v>760</v>
      </c>
      <c r="P300" s="2164"/>
      <c r="Q300" s="2165"/>
      <c r="R300" s="2165"/>
      <c r="S300" s="2165"/>
      <c r="T300" s="2166">
        <v>1</v>
      </c>
      <c r="U300" s="2165" t="s">
        <v>87</v>
      </c>
      <c r="V300" s="2167">
        <v>231000</v>
      </c>
      <c r="W300" s="2165" t="s">
        <v>84</v>
      </c>
      <c r="X300" s="1990">
        <f>PRODUCT(V300,T300,R300)</f>
        <v>231000</v>
      </c>
    </row>
    <row r="301" spans="1:24" ht="18" customHeight="1">
      <c r="A301" s="2156"/>
      <c r="B301" s="2367"/>
      <c r="C301" s="2367"/>
      <c r="D301" s="2162"/>
      <c r="E301" s="2367"/>
      <c r="F301" s="2296"/>
      <c r="G301" s="1947"/>
      <c r="H301" s="1947"/>
      <c r="I301" s="1947"/>
      <c r="J301" s="1947"/>
      <c r="K301" s="1947"/>
      <c r="L301" s="1947"/>
      <c r="M301" s="2157"/>
      <c r="N301" s="205"/>
      <c r="O301" s="2164" t="s">
        <v>761</v>
      </c>
      <c r="P301" s="2164"/>
      <c r="Q301" s="2165"/>
      <c r="R301" s="2165"/>
      <c r="S301" s="2165"/>
      <c r="T301" s="2166">
        <v>1</v>
      </c>
      <c r="U301" s="2165" t="s">
        <v>87</v>
      </c>
      <c r="V301" s="2167">
        <v>400000</v>
      </c>
      <c r="W301" s="2165" t="s">
        <v>84</v>
      </c>
      <c r="X301" s="1990">
        <f>PRODUCT(V301,T301,R301)</f>
        <v>400000</v>
      </c>
    </row>
    <row r="302" spans="1:24" ht="18" customHeight="1">
      <c r="A302" s="2156"/>
      <c r="B302" s="2367"/>
      <c r="C302" s="2367"/>
      <c r="D302" s="2162"/>
      <c r="E302" s="2367"/>
      <c r="F302" s="2296"/>
      <c r="G302" s="1947"/>
      <c r="H302" s="1947"/>
      <c r="I302" s="1947"/>
      <c r="J302" s="1947"/>
      <c r="K302" s="1947"/>
      <c r="L302" s="1947"/>
      <c r="M302" s="2157"/>
      <c r="N302" s="205"/>
      <c r="O302" s="2163" t="s">
        <v>1029</v>
      </c>
      <c r="P302" s="2164"/>
      <c r="Q302" s="2165"/>
      <c r="R302" s="2165"/>
      <c r="S302" s="2165"/>
      <c r="T302" s="2166"/>
      <c r="U302" s="2165"/>
      <c r="V302" s="2167"/>
      <c r="W302" s="2165"/>
      <c r="X302" s="1990"/>
    </row>
    <row r="303" spans="1:24" ht="18" customHeight="1">
      <c r="A303" s="2156"/>
      <c r="B303" s="2367"/>
      <c r="C303" s="2367"/>
      <c r="D303" s="2162"/>
      <c r="E303" s="2367"/>
      <c r="F303" s="2296"/>
      <c r="G303" s="1947"/>
      <c r="H303" s="1947"/>
      <c r="I303" s="1947"/>
      <c r="J303" s="1947"/>
      <c r="K303" s="1947"/>
      <c r="L303" s="1947"/>
      <c r="M303" s="2157"/>
      <c r="N303" s="205"/>
      <c r="O303" s="2164" t="s">
        <v>1030</v>
      </c>
      <c r="P303" s="2164"/>
      <c r="Q303" s="2165"/>
      <c r="R303" s="2165"/>
      <c r="S303" s="2165"/>
      <c r="T303" s="2166">
        <v>1</v>
      </c>
      <c r="U303" s="2165" t="s">
        <v>87</v>
      </c>
      <c r="V303" s="2167">
        <v>300000</v>
      </c>
      <c r="W303" s="2165" t="s">
        <v>84</v>
      </c>
      <c r="X303" s="2168">
        <f>PRODUCT(V303,T303,R303)</f>
        <v>300000</v>
      </c>
    </row>
    <row r="304" spans="1:24" ht="18" customHeight="1">
      <c r="A304" s="2156"/>
      <c r="B304" s="2367"/>
      <c r="C304" s="2367"/>
      <c r="D304" s="2367"/>
      <c r="E304" s="2169" t="s">
        <v>293</v>
      </c>
      <c r="F304" s="2026" t="s">
        <v>1103</v>
      </c>
      <c r="G304" s="1944">
        <v>28601000</v>
      </c>
      <c r="H304" s="1944">
        <v>26623000</v>
      </c>
      <c r="I304" s="1944">
        <v>27423000</v>
      </c>
      <c r="J304" s="1944">
        <v>28719000</v>
      </c>
      <c r="K304" s="1944">
        <v>28874500</v>
      </c>
      <c r="L304" s="1944">
        <f>SUM(X305:X375)</f>
        <v>28874500</v>
      </c>
      <c r="M304" s="1945">
        <f>L304-K304</f>
        <v>0</v>
      </c>
      <c r="N304" s="204">
        <f>M304/H304</f>
        <v>0</v>
      </c>
      <c r="O304" s="2170" t="s">
        <v>541</v>
      </c>
      <c r="P304" s="2171"/>
      <c r="Q304" s="2171"/>
      <c r="R304" s="2171"/>
      <c r="S304" s="2172"/>
      <c r="T304" s="2173"/>
      <c r="U304" s="2174"/>
      <c r="V304" s="2175"/>
      <c r="W304" s="2174"/>
      <c r="X304" s="2176"/>
    </row>
    <row r="305" spans="1:24" ht="18" customHeight="1">
      <c r="A305" s="2156"/>
      <c r="B305" s="2367"/>
      <c r="C305" s="2367"/>
      <c r="D305" s="2162"/>
      <c r="E305" s="2367"/>
      <c r="F305" s="2296" t="s">
        <v>8</v>
      </c>
      <c r="G305" s="1947"/>
      <c r="H305" s="1947"/>
      <c r="I305" s="1947"/>
      <c r="J305" s="1947"/>
      <c r="K305" s="1947"/>
      <c r="L305" s="1947"/>
      <c r="M305" s="2157"/>
      <c r="N305" s="205"/>
      <c r="O305" s="2177" t="s">
        <v>1107</v>
      </c>
      <c r="P305" s="2178"/>
      <c r="Q305" s="2178"/>
      <c r="R305" s="2178"/>
      <c r="S305" s="2179"/>
      <c r="T305" s="2180">
        <v>5</v>
      </c>
      <c r="U305" s="2181" t="s">
        <v>87</v>
      </c>
      <c r="V305" s="2182">
        <v>260000</v>
      </c>
      <c r="W305" s="2181" t="s">
        <v>84</v>
      </c>
      <c r="X305" s="1990">
        <f>PRODUCT(V305,T305,R305)</f>
        <v>1300000</v>
      </c>
    </row>
    <row r="306" spans="1:24" ht="18" customHeight="1">
      <c r="A306" s="2156"/>
      <c r="B306" s="2367"/>
      <c r="C306" s="2367"/>
      <c r="D306" s="2162"/>
      <c r="E306" s="2162"/>
      <c r="F306" s="2296"/>
      <c r="G306" s="1947"/>
      <c r="H306" s="1947"/>
      <c r="I306" s="1947"/>
      <c r="J306" s="1947"/>
      <c r="K306" s="1947"/>
      <c r="L306" s="1947"/>
      <c r="M306" s="2157"/>
      <c r="N306" s="205"/>
      <c r="O306" s="2177" t="s">
        <v>1108</v>
      </c>
      <c r="P306" s="2178"/>
      <c r="Q306" s="2178"/>
      <c r="R306" s="2178"/>
      <c r="S306" s="2179"/>
      <c r="T306" s="2180">
        <v>3</v>
      </c>
      <c r="U306" s="2181" t="s">
        <v>87</v>
      </c>
      <c r="V306" s="2182">
        <v>50000</v>
      </c>
      <c r="W306" s="2181" t="s">
        <v>84</v>
      </c>
      <c r="X306" s="1990">
        <f>PRODUCT(V306,T306,R306)</f>
        <v>150000</v>
      </c>
    </row>
    <row r="307" spans="1:24" ht="18" customHeight="1">
      <c r="A307" s="2156"/>
      <c r="B307" s="2367"/>
      <c r="C307" s="2367"/>
      <c r="D307" s="2162"/>
      <c r="E307" s="2162"/>
      <c r="F307" s="2296"/>
      <c r="G307" s="1947"/>
      <c r="H307" s="1947"/>
      <c r="I307" s="1947"/>
      <c r="J307" s="1947"/>
      <c r="K307" s="1947"/>
      <c r="L307" s="1947"/>
      <c r="M307" s="2157"/>
      <c r="N307" s="205"/>
      <c r="O307" s="2177" t="s">
        <v>1109</v>
      </c>
      <c r="P307" s="2178"/>
      <c r="Q307" s="2178"/>
      <c r="R307" s="2179"/>
      <c r="S307" s="2179"/>
      <c r="T307" s="2180">
        <v>1</v>
      </c>
      <c r="U307" s="2181" t="s">
        <v>87</v>
      </c>
      <c r="V307" s="2182">
        <v>100000</v>
      </c>
      <c r="W307" s="2181" t="s">
        <v>84</v>
      </c>
      <c r="X307" s="1990">
        <f>PRODUCT(V307,T307,R307)</f>
        <v>100000</v>
      </c>
    </row>
    <row r="308" spans="1:24" ht="18" customHeight="1">
      <c r="A308" s="2156"/>
      <c r="B308" s="2367"/>
      <c r="C308" s="2367"/>
      <c r="D308" s="2162"/>
      <c r="E308" s="2162"/>
      <c r="F308" s="2296"/>
      <c r="G308" s="1947"/>
      <c r="H308" s="1947"/>
      <c r="I308" s="1947"/>
      <c r="J308" s="1947"/>
      <c r="K308" s="1947"/>
      <c r="L308" s="1947"/>
      <c r="M308" s="2157"/>
      <c r="N308" s="205"/>
      <c r="O308" s="2177" t="s">
        <v>542</v>
      </c>
      <c r="P308" s="2178"/>
      <c r="Q308" s="2178"/>
      <c r="R308" s="2178"/>
      <c r="S308" s="2179"/>
      <c r="T308" s="2180">
        <v>1</v>
      </c>
      <c r="U308" s="2181" t="s">
        <v>87</v>
      </c>
      <c r="V308" s="2182">
        <v>10000</v>
      </c>
      <c r="W308" s="2181" t="s">
        <v>84</v>
      </c>
      <c r="X308" s="1990">
        <f>PRODUCT(V308,T308,R308)</f>
        <v>10000</v>
      </c>
    </row>
    <row r="309" spans="1:24" ht="18" customHeight="1">
      <c r="A309" s="2156"/>
      <c r="B309" s="2367"/>
      <c r="C309" s="2367"/>
      <c r="D309" s="2162"/>
      <c r="E309" s="2367"/>
      <c r="F309" s="2296"/>
      <c r="G309" s="1947"/>
      <c r="H309" s="1947"/>
      <c r="I309" s="1947"/>
      <c r="J309" s="1947"/>
      <c r="K309" s="1947"/>
      <c r="L309" s="1947"/>
      <c r="M309" s="2157"/>
      <c r="N309" s="205"/>
      <c r="O309" s="2183" t="s">
        <v>543</v>
      </c>
      <c r="P309" s="2178"/>
      <c r="Q309" s="2178"/>
      <c r="R309" s="2178"/>
      <c r="S309" s="2179"/>
      <c r="T309" s="2180"/>
      <c r="U309" s="2181"/>
      <c r="V309" s="2182"/>
      <c r="W309" s="2181"/>
      <c r="X309" s="2184"/>
    </row>
    <row r="310" spans="1:24" ht="18" customHeight="1">
      <c r="A310" s="2156"/>
      <c r="B310" s="2367"/>
      <c r="C310" s="2367"/>
      <c r="D310" s="2162"/>
      <c r="E310" s="2162"/>
      <c r="F310" s="2296"/>
      <c r="G310" s="1947"/>
      <c r="H310" s="1947"/>
      <c r="I310" s="1947"/>
      <c r="J310" s="1947"/>
      <c r="K310" s="1947"/>
      <c r="L310" s="1947"/>
      <c r="M310" s="2157"/>
      <c r="N310" s="205"/>
      <c r="O310" s="2177" t="s">
        <v>357</v>
      </c>
      <c r="P310" s="2178"/>
      <c r="Q310" s="2178"/>
      <c r="R310" s="2179"/>
      <c r="S310" s="2179"/>
      <c r="T310" s="2180">
        <v>5</v>
      </c>
      <c r="U310" s="2181" t="s">
        <v>87</v>
      </c>
      <c r="V310" s="2182">
        <v>286000</v>
      </c>
      <c r="W310" s="2181" t="s">
        <v>84</v>
      </c>
      <c r="X310" s="1990">
        <f>PRODUCT(V310,T310,R310)</f>
        <v>1430000</v>
      </c>
    </row>
    <row r="311" spans="1:24" ht="18" customHeight="1">
      <c r="A311" s="2156"/>
      <c r="B311" s="2367"/>
      <c r="C311" s="2367"/>
      <c r="D311" s="2162"/>
      <c r="E311" s="2367"/>
      <c r="F311" s="2296"/>
      <c r="G311" s="1947"/>
      <c r="H311" s="1947"/>
      <c r="I311" s="1947"/>
      <c r="J311" s="1947"/>
      <c r="K311" s="1947"/>
      <c r="L311" s="1947"/>
      <c r="M311" s="2157"/>
      <c r="N311" s="205"/>
      <c r="O311" s="2177" t="s">
        <v>358</v>
      </c>
      <c r="P311" s="2178"/>
      <c r="Q311" s="2178"/>
      <c r="R311" s="2178"/>
      <c r="S311" s="2179"/>
      <c r="T311" s="2180">
        <v>2</v>
      </c>
      <c r="U311" s="2181" t="s">
        <v>87</v>
      </c>
      <c r="V311" s="2182">
        <v>100000</v>
      </c>
      <c r="W311" s="2181" t="s">
        <v>84</v>
      </c>
      <c r="X311" s="1990">
        <f>PRODUCT(V311,T311,R311)</f>
        <v>200000</v>
      </c>
    </row>
    <row r="312" spans="1:24" ht="18" customHeight="1">
      <c r="A312" s="2156"/>
      <c r="B312" s="2367"/>
      <c r="C312" s="2367"/>
      <c r="D312" s="2162"/>
      <c r="E312" s="2367"/>
      <c r="F312" s="2296"/>
      <c r="G312" s="1947"/>
      <c r="H312" s="1947"/>
      <c r="I312" s="1947"/>
      <c r="J312" s="1947"/>
      <c r="K312" s="1947"/>
      <c r="L312" s="1947"/>
      <c r="M312" s="2157"/>
      <c r="N312" s="205"/>
      <c r="O312" s="2177" t="s">
        <v>1110</v>
      </c>
      <c r="P312" s="2178"/>
      <c r="Q312" s="2178"/>
      <c r="R312" s="2178"/>
      <c r="S312" s="2179"/>
      <c r="T312" s="2180">
        <v>1</v>
      </c>
      <c r="U312" s="2181" t="s">
        <v>87</v>
      </c>
      <c r="V312" s="2182">
        <v>10000</v>
      </c>
      <c r="W312" s="2181" t="s">
        <v>84</v>
      </c>
      <c r="X312" s="1990">
        <f>PRODUCT(V312,T312,R312)</f>
        <v>10000</v>
      </c>
    </row>
    <row r="313" spans="1:24" ht="18" customHeight="1">
      <c r="A313" s="2156"/>
      <c r="B313" s="2367"/>
      <c r="C313" s="2367"/>
      <c r="D313" s="2162"/>
      <c r="E313" s="2367"/>
      <c r="F313" s="2296"/>
      <c r="G313" s="1947"/>
      <c r="H313" s="1947"/>
      <c r="I313" s="1947"/>
      <c r="J313" s="1947"/>
      <c r="K313" s="1947"/>
      <c r="L313" s="1947"/>
      <c r="M313" s="2157"/>
      <c r="N313" s="205"/>
      <c r="O313" s="2177" t="s">
        <v>1111</v>
      </c>
      <c r="P313" s="2178"/>
      <c r="Q313" s="2178"/>
      <c r="R313" s="2178"/>
      <c r="S313" s="2179"/>
      <c r="T313" s="2180">
        <v>1</v>
      </c>
      <c r="U313" s="2181" t="s">
        <v>87</v>
      </c>
      <c r="V313" s="2182">
        <v>300000</v>
      </c>
      <c r="W313" s="2181" t="s">
        <v>84</v>
      </c>
      <c r="X313" s="1990">
        <f>PRODUCT(V313,T313,R313)</f>
        <v>300000</v>
      </c>
    </row>
    <row r="314" spans="1:24" ht="18" customHeight="1">
      <c r="A314" s="2156"/>
      <c r="B314" s="2367"/>
      <c r="C314" s="2367"/>
      <c r="D314" s="2162"/>
      <c r="E314" s="2367"/>
      <c r="F314" s="2296"/>
      <c r="G314" s="1947"/>
      <c r="H314" s="1947"/>
      <c r="I314" s="1947"/>
      <c r="J314" s="1947"/>
      <c r="K314" s="1947"/>
      <c r="L314" s="1947"/>
      <c r="M314" s="2157"/>
      <c r="N314" s="205"/>
      <c r="O314" s="2185" t="s">
        <v>1112</v>
      </c>
      <c r="P314" s="2186"/>
      <c r="Q314" s="1991"/>
      <c r="R314" s="1993"/>
      <c r="S314" s="1991"/>
      <c r="T314" s="1992"/>
      <c r="U314" s="1988"/>
      <c r="V314" s="1989"/>
      <c r="W314" s="1988"/>
      <c r="X314" s="1990"/>
    </row>
    <row r="315" spans="1:24" ht="18" customHeight="1">
      <c r="A315" s="2156"/>
      <c r="B315" s="2367"/>
      <c r="C315" s="2367"/>
      <c r="D315" s="2162"/>
      <c r="E315" s="2367"/>
      <c r="F315" s="2296"/>
      <c r="G315" s="1947"/>
      <c r="H315" s="1947"/>
      <c r="I315" s="1947"/>
      <c r="J315" s="1947"/>
      <c r="K315" s="1947"/>
      <c r="L315" s="1947"/>
      <c r="M315" s="2157"/>
      <c r="N315" s="205"/>
      <c r="O315" s="2362" t="s">
        <v>1113</v>
      </c>
      <c r="P315" s="2369"/>
      <c r="Q315" s="1991"/>
      <c r="R315" s="1991"/>
      <c r="S315" s="1991"/>
      <c r="T315" s="1992">
        <v>1</v>
      </c>
      <c r="U315" s="1991" t="s">
        <v>87</v>
      </c>
      <c r="V315" s="2187">
        <v>325500</v>
      </c>
      <c r="W315" s="1988" t="s">
        <v>84</v>
      </c>
      <c r="X315" s="1990">
        <f>PRODUCT(V315,T315,R315)</f>
        <v>325500</v>
      </c>
    </row>
    <row r="316" spans="1:24" ht="18" customHeight="1">
      <c r="A316" s="2156"/>
      <c r="B316" s="2367"/>
      <c r="C316" s="2367"/>
      <c r="D316" s="2162"/>
      <c r="E316" s="2367"/>
      <c r="F316" s="2296"/>
      <c r="G316" s="1947"/>
      <c r="H316" s="1947"/>
      <c r="I316" s="1947"/>
      <c r="J316" s="1947"/>
      <c r="K316" s="1947"/>
      <c r="L316" s="1947"/>
      <c r="M316" s="2157"/>
      <c r="N316" s="205"/>
      <c r="O316" s="2362" t="s">
        <v>1114</v>
      </c>
      <c r="P316" s="2369"/>
      <c r="Q316" s="1991"/>
      <c r="R316" s="1991"/>
      <c r="S316" s="1991"/>
      <c r="T316" s="1992">
        <v>0</v>
      </c>
      <c r="U316" s="1991" t="s">
        <v>87</v>
      </c>
      <c r="V316" s="2187">
        <v>100000</v>
      </c>
      <c r="W316" s="1988" t="s">
        <v>84</v>
      </c>
      <c r="X316" s="1990">
        <f>PRODUCT(V316,T316,R316)</f>
        <v>0</v>
      </c>
    </row>
    <row r="317" spans="1:24" ht="18" customHeight="1">
      <c r="A317" s="2156"/>
      <c r="B317" s="2367"/>
      <c r="C317" s="2367"/>
      <c r="D317" s="2162"/>
      <c r="E317" s="2367"/>
      <c r="F317" s="2296"/>
      <c r="G317" s="1947"/>
      <c r="H317" s="1947"/>
      <c r="I317" s="1947"/>
      <c r="J317" s="1947"/>
      <c r="K317" s="1947"/>
      <c r="L317" s="1947"/>
      <c r="M317" s="2157"/>
      <c r="N317" s="205"/>
      <c r="O317" s="2362" t="s">
        <v>268</v>
      </c>
      <c r="P317" s="2186"/>
      <c r="Q317" s="1991"/>
      <c r="R317" s="1991"/>
      <c r="S317" s="1991"/>
      <c r="T317" s="1992">
        <v>0</v>
      </c>
      <c r="U317" s="1988" t="s">
        <v>87</v>
      </c>
      <c r="V317" s="1989">
        <v>10000</v>
      </c>
      <c r="W317" s="1988" t="s">
        <v>84</v>
      </c>
      <c r="X317" s="1990">
        <f>PRODUCT(V317,T317,R317)</f>
        <v>0</v>
      </c>
    </row>
    <row r="318" spans="1:24" ht="18" customHeight="1">
      <c r="A318" s="2156"/>
      <c r="B318" s="2367"/>
      <c r="C318" s="2367"/>
      <c r="D318" s="2162"/>
      <c r="E318" s="2367"/>
      <c r="F318" s="2296"/>
      <c r="G318" s="1947"/>
      <c r="H318" s="1947"/>
      <c r="I318" s="1947"/>
      <c r="J318" s="1947"/>
      <c r="K318" s="1947"/>
      <c r="L318" s="1947"/>
      <c r="M318" s="2157"/>
      <c r="N318" s="205"/>
      <c r="O318" s="2185" t="s">
        <v>1115</v>
      </c>
      <c r="P318" s="2186"/>
      <c r="Q318" s="1991"/>
      <c r="R318" s="1993"/>
      <c r="S318" s="1991"/>
      <c r="T318" s="1992"/>
      <c r="U318" s="1988"/>
      <c r="V318" s="1989"/>
      <c r="W318" s="1988"/>
      <c r="X318" s="1990"/>
    </row>
    <row r="319" spans="1:24" ht="18" customHeight="1">
      <c r="A319" s="2156"/>
      <c r="B319" s="2367"/>
      <c r="C319" s="2367"/>
      <c r="D319" s="2162"/>
      <c r="E319" s="2367"/>
      <c r="F319" s="2296"/>
      <c r="G319" s="1947"/>
      <c r="H319" s="1947"/>
      <c r="I319" s="1947"/>
      <c r="J319" s="1947"/>
      <c r="K319" s="1947"/>
      <c r="L319" s="1947"/>
      <c r="M319" s="2157"/>
      <c r="N319" s="205"/>
      <c r="O319" s="2362" t="s">
        <v>1116</v>
      </c>
      <c r="P319" s="2369"/>
      <c r="Q319" s="1991"/>
      <c r="R319" s="1991"/>
      <c r="S319" s="1991"/>
      <c r="T319" s="1992">
        <v>2</v>
      </c>
      <c r="U319" s="1991" t="s">
        <v>87</v>
      </c>
      <c r="V319" s="2187">
        <v>150000</v>
      </c>
      <c r="W319" s="1988" t="s">
        <v>84</v>
      </c>
      <c r="X319" s="1990">
        <f>PRODUCT(V319,T319,R319)</f>
        <v>300000</v>
      </c>
    </row>
    <row r="320" spans="1:24" ht="18" customHeight="1">
      <c r="A320" s="2156"/>
      <c r="B320" s="2367"/>
      <c r="C320" s="2367"/>
      <c r="D320" s="2162"/>
      <c r="E320" s="2367"/>
      <c r="F320" s="2296"/>
      <c r="G320" s="1947"/>
      <c r="H320" s="1947"/>
      <c r="I320" s="1947"/>
      <c r="J320" s="1947"/>
      <c r="K320" s="1947"/>
      <c r="L320" s="1947"/>
      <c r="M320" s="2157"/>
      <c r="N320" s="205"/>
      <c r="O320" s="2362" t="s">
        <v>1117</v>
      </c>
      <c r="P320" s="2369"/>
      <c r="Q320" s="1991"/>
      <c r="R320" s="1991"/>
      <c r="S320" s="1991"/>
      <c r="T320" s="1992">
        <v>1</v>
      </c>
      <c r="U320" s="1991" t="s">
        <v>87</v>
      </c>
      <c r="V320" s="2187">
        <v>1500000</v>
      </c>
      <c r="W320" s="1988" t="s">
        <v>84</v>
      </c>
      <c r="X320" s="1990">
        <f>PRODUCT(V320,T320,R320)</f>
        <v>1500000</v>
      </c>
    </row>
    <row r="321" spans="1:26" ht="18" customHeight="1">
      <c r="A321" s="2156"/>
      <c r="B321" s="2367"/>
      <c r="C321" s="2367"/>
      <c r="D321" s="2162"/>
      <c r="E321" s="2367"/>
      <c r="F321" s="2296"/>
      <c r="G321" s="1947"/>
      <c r="H321" s="1947"/>
      <c r="I321" s="1947"/>
      <c r="J321" s="1947"/>
      <c r="K321" s="1947"/>
      <c r="L321" s="1947"/>
      <c r="M321" s="2157"/>
      <c r="N321" s="205"/>
      <c r="O321" s="2362" t="s">
        <v>1118</v>
      </c>
      <c r="P321" s="2186"/>
      <c r="Q321" s="1991"/>
      <c r="R321" s="1991"/>
      <c r="S321" s="1991"/>
      <c r="T321" s="1992">
        <v>2</v>
      </c>
      <c r="U321" s="1988" t="s">
        <v>87</v>
      </c>
      <c r="V321" s="1989">
        <v>100000</v>
      </c>
      <c r="W321" s="1988" t="s">
        <v>84</v>
      </c>
      <c r="X321" s="1990">
        <f>PRODUCT(V321,T321,R321)</f>
        <v>200000</v>
      </c>
      <c r="Y321" s="2078"/>
      <c r="Z321" s="2369"/>
    </row>
    <row r="322" spans="1:26" ht="18" customHeight="1">
      <c r="A322" s="2156"/>
      <c r="B322" s="2367"/>
      <c r="C322" s="2367"/>
      <c r="D322" s="2162"/>
      <c r="E322" s="2367"/>
      <c r="F322" s="2296"/>
      <c r="G322" s="1947"/>
      <c r="H322" s="1947"/>
      <c r="I322" s="1947"/>
      <c r="J322" s="1947"/>
      <c r="K322" s="1947"/>
      <c r="L322" s="1947"/>
      <c r="M322" s="2157"/>
      <c r="N322" s="205"/>
      <c r="O322" s="2362" t="s">
        <v>1119</v>
      </c>
      <c r="P322" s="2369"/>
      <c r="Q322" s="1991"/>
      <c r="R322" s="1991"/>
      <c r="S322" s="1991"/>
      <c r="T322" s="1992">
        <v>2</v>
      </c>
      <c r="U322" s="1991" t="s">
        <v>87</v>
      </c>
      <c r="V322" s="2187">
        <v>50000</v>
      </c>
      <c r="W322" s="1988" t="s">
        <v>84</v>
      </c>
      <c r="X322" s="1990">
        <f>PRODUCT(V322,T322,R322)</f>
        <v>100000</v>
      </c>
      <c r="Y322" s="2078"/>
      <c r="Z322" s="2369"/>
    </row>
    <row r="323" spans="1:26" ht="18" customHeight="1">
      <c r="A323" s="2156"/>
      <c r="B323" s="2367"/>
      <c r="C323" s="2367"/>
      <c r="D323" s="2162"/>
      <c r="E323" s="2367"/>
      <c r="F323" s="2296"/>
      <c r="G323" s="1947"/>
      <c r="H323" s="1947"/>
      <c r="I323" s="1947"/>
      <c r="J323" s="1947"/>
      <c r="K323" s="1947"/>
      <c r="L323" s="1947"/>
      <c r="M323" s="2157"/>
      <c r="N323" s="205"/>
      <c r="O323" s="2362" t="s">
        <v>1120</v>
      </c>
      <c r="P323" s="2369"/>
      <c r="Q323" s="1991"/>
      <c r="R323" s="1991"/>
      <c r="S323" s="1991"/>
      <c r="T323" s="1992">
        <v>1</v>
      </c>
      <c r="U323" s="1988" t="s">
        <v>87</v>
      </c>
      <c r="V323" s="1989">
        <v>10000</v>
      </c>
      <c r="W323" s="1988" t="s">
        <v>84</v>
      </c>
      <c r="X323" s="1990">
        <f>PRODUCT(V323,T323,R323)</f>
        <v>10000</v>
      </c>
      <c r="Y323" s="2078"/>
      <c r="Z323" s="2369"/>
    </row>
    <row r="324" spans="1:26" ht="18" customHeight="1">
      <c r="A324" s="2156"/>
      <c r="B324" s="2367"/>
      <c r="C324" s="2367"/>
      <c r="D324" s="2162"/>
      <c r="E324" s="2367"/>
      <c r="F324" s="2296"/>
      <c r="G324" s="1947"/>
      <c r="H324" s="1947"/>
      <c r="I324" s="1947"/>
      <c r="J324" s="1947"/>
      <c r="K324" s="1947"/>
      <c r="L324" s="1947"/>
      <c r="M324" s="2157"/>
      <c r="N324" s="205"/>
      <c r="O324" s="2183" t="s">
        <v>1121</v>
      </c>
      <c r="P324" s="2369"/>
      <c r="Q324" s="1991"/>
      <c r="R324" s="1991"/>
      <c r="S324" s="1991"/>
      <c r="T324" s="1992"/>
      <c r="U324" s="1988"/>
      <c r="V324" s="1989"/>
      <c r="W324" s="1988"/>
      <c r="X324" s="1990"/>
      <c r="Y324" s="2078"/>
      <c r="Z324" s="2369"/>
    </row>
    <row r="325" spans="1:26" ht="18" customHeight="1">
      <c r="A325" s="2156"/>
      <c r="B325" s="2367"/>
      <c r="C325" s="2367"/>
      <c r="D325" s="2162"/>
      <c r="E325" s="2367"/>
      <c r="F325" s="2296"/>
      <c r="G325" s="1947"/>
      <c r="H325" s="1947"/>
      <c r="I325" s="1947"/>
      <c r="J325" s="1947"/>
      <c r="K325" s="1947"/>
      <c r="L325" s="1947"/>
      <c r="M325" s="2157"/>
      <c r="N325" s="205"/>
      <c r="O325" s="2188" t="s">
        <v>1122</v>
      </c>
      <c r="P325" s="2369"/>
      <c r="Q325" s="1991"/>
      <c r="R325" s="1991"/>
      <c r="S325" s="1991"/>
      <c r="T325" s="1992">
        <v>6</v>
      </c>
      <c r="U325" s="1988" t="s">
        <v>87</v>
      </c>
      <c r="V325" s="1989">
        <v>60000</v>
      </c>
      <c r="W325" s="1988" t="s">
        <v>84</v>
      </c>
      <c r="X325" s="1990">
        <f>PRODUCT(V325,T325,R325)</f>
        <v>360000</v>
      </c>
      <c r="Y325" s="2078"/>
      <c r="Z325" s="2369"/>
    </row>
    <row r="326" spans="1:26" ht="18" customHeight="1">
      <c r="A326" s="2156"/>
      <c r="B326" s="2367"/>
      <c r="C326" s="2367"/>
      <c r="D326" s="2162"/>
      <c r="E326" s="2367"/>
      <c r="F326" s="2296"/>
      <c r="G326" s="1947"/>
      <c r="H326" s="1947"/>
      <c r="I326" s="1947"/>
      <c r="J326" s="1947"/>
      <c r="K326" s="1947"/>
      <c r="L326" s="1947"/>
      <c r="M326" s="2157"/>
      <c r="N326" s="205"/>
      <c r="O326" s="2183" t="s">
        <v>1123</v>
      </c>
      <c r="P326" s="2178"/>
      <c r="Q326" s="2178"/>
      <c r="R326" s="2178"/>
      <c r="S326" s="2179"/>
      <c r="T326" s="2180"/>
      <c r="U326" s="2181"/>
      <c r="V326" s="2182"/>
      <c r="W326" s="2181"/>
      <c r="X326" s="2184"/>
      <c r="Y326" s="2078"/>
      <c r="Z326" s="2369"/>
    </row>
    <row r="327" spans="1:26" ht="18" customHeight="1">
      <c r="A327" s="2156"/>
      <c r="B327" s="2367"/>
      <c r="C327" s="2367"/>
      <c r="D327" s="2162"/>
      <c r="E327" s="2367"/>
      <c r="F327" s="2296"/>
      <c r="G327" s="1947"/>
      <c r="H327" s="1947"/>
      <c r="I327" s="1947"/>
      <c r="J327" s="1947"/>
      <c r="K327" s="1947"/>
      <c r="L327" s="1947"/>
      <c r="M327" s="2157"/>
      <c r="N327" s="205"/>
      <c r="O327" s="2188" t="s">
        <v>772</v>
      </c>
      <c r="P327" s="2189"/>
      <c r="Q327" s="2190"/>
      <c r="R327" s="2190"/>
      <c r="S327" s="2190"/>
      <c r="T327" s="2191">
        <v>1</v>
      </c>
      <c r="U327" s="2181" t="s">
        <v>87</v>
      </c>
      <c r="V327" s="2182">
        <v>200000</v>
      </c>
      <c r="W327" s="2181" t="s">
        <v>84</v>
      </c>
      <c r="X327" s="2184">
        <f>PRODUCT(V327,T327,R327)</f>
        <v>200000</v>
      </c>
      <c r="Y327" s="2078"/>
      <c r="Z327" s="2369"/>
    </row>
    <row r="328" spans="1:26" ht="18" customHeight="1">
      <c r="A328" s="2156"/>
      <c r="B328" s="2367"/>
      <c r="C328" s="2367"/>
      <c r="D328" s="2162"/>
      <c r="E328" s="2367"/>
      <c r="F328" s="2296"/>
      <c r="G328" s="1947"/>
      <c r="H328" s="1947"/>
      <c r="I328" s="1947"/>
      <c r="J328" s="1947"/>
      <c r="K328" s="1947"/>
      <c r="L328" s="1947"/>
      <c r="M328" s="2157"/>
      <c r="N328" s="205"/>
      <c r="O328" s="2183" t="s">
        <v>1124</v>
      </c>
      <c r="P328" s="2192"/>
      <c r="Q328" s="2179"/>
      <c r="R328" s="2179"/>
      <c r="S328" s="2179"/>
      <c r="T328" s="2180"/>
      <c r="U328" s="2181"/>
      <c r="V328" s="2182"/>
      <c r="W328" s="2181"/>
      <c r="X328" s="2184"/>
      <c r="Y328" s="2078"/>
      <c r="Z328" s="2369"/>
    </row>
    <row r="329" spans="1:26" ht="18" customHeight="1">
      <c r="A329" s="2156"/>
      <c r="B329" s="2367"/>
      <c r="C329" s="2367"/>
      <c r="D329" s="2162"/>
      <c r="E329" s="2367"/>
      <c r="F329" s="2296"/>
      <c r="G329" s="1947"/>
      <c r="H329" s="1947"/>
      <c r="I329" s="1947"/>
      <c r="J329" s="1947"/>
      <c r="K329" s="1947"/>
      <c r="L329" s="1947"/>
      <c r="M329" s="2157"/>
      <c r="N329" s="205"/>
      <c r="O329" s="2193" t="s">
        <v>234</v>
      </c>
      <c r="P329" s="2178"/>
      <c r="Q329" s="2178"/>
      <c r="R329" s="2178"/>
      <c r="S329" s="2179"/>
      <c r="T329" s="2180">
        <v>2</v>
      </c>
      <c r="U329" s="2181" t="s">
        <v>87</v>
      </c>
      <c r="V329" s="2182">
        <v>100000</v>
      </c>
      <c r="W329" s="2181" t="s">
        <v>84</v>
      </c>
      <c r="X329" s="2184">
        <f>PRODUCT(V329,T329,R329)</f>
        <v>200000</v>
      </c>
      <c r="Y329" s="2078"/>
      <c r="Z329" s="2369"/>
    </row>
    <row r="330" spans="1:26" ht="18" customHeight="1">
      <c r="A330" s="2156"/>
      <c r="B330" s="2367"/>
      <c r="C330" s="2367"/>
      <c r="D330" s="2162"/>
      <c r="E330" s="2367"/>
      <c r="F330" s="2296"/>
      <c r="G330" s="1947"/>
      <c r="H330" s="1947"/>
      <c r="I330" s="1947"/>
      <c r="J330" s="1947"/>
      <c r="K330" s="1947"/>
      <c r="L330" s="1947"/>
      <c r="M330" s="2157"/>
      <c r="N330" s="205"/>
      <c r="O330" s="2193" t="s">
        <v>235</v>
      </c>
      <c r="P330" s="2178"/>
      <c r="Q330" s="2178"/>
      <c r="R330" s="2178"/>
      <c r="S330" s="2179"/>
      <c r="T330" s="2180">
        <v>2</v>
      </c>
      <c r="U330" s="2181" t="s">
        <v>87</v>
      </c>
      <c r="V330" s="2182">
        <v>231000</v>
      </c>
      <c r="W330" s="2181" t="s">
        <v>84</v>
      </c>
      <c r="X330" s="2184">
        <f>PRODUCT(V330,T330,R330)</f>
        <v>462000</v>
      </c>
      <c r="Y330" s="2078"/>
      <c r="Z330" s="2369"/>
    </row>
    <row r="331" spans="1:26" ht="18" customHeight="1">
      <c r="A331" s="2156"/>
      <c r="B331" s="2367"/>
      <c r="C331" s="2367"/>
      <c r="D331" s="2162"/>
      <c r="E331" s="2367"/>
      <c r="F331" s="2296"/>
      <c r="G331" s="1947"/>
      <c r="H331" s="1947"/>
      <c r="I331" s="1947"/>
      <c r="J331" s="1947"/>
      <c r="K331" s="1947"/>
      <c r="L331" s="1947"/>
      <c r="M331" s="2157"/>
      <c r="N331" s="205"/>
      <c r="O331" s="2193" t="s">
        <v>236</v>
      </c>
      <c r="P331" s="2178"/>
      <c r="Q331" s="2178"/>
      <c r="R331" s="2178"/>
      <c r="S331" s="2179"/>
      <c r="T331" s="2180">
        <v>2</v>
      </c>
      <c r="U331" s="2181" t="s">
        <v>87</v>
      </c>
      <c r="V331" s="2182">
        <v>450000</v>
      </c>
      <c r="W331" s="2181" t="s">
        <v>84</v>
      </c>
      <c r="X331" s="2184">
        <f>PRODUCT(V331,T331,R331)</f>
        <v>900000</v>
      </c>
      <c r="Y331" s="2078"/>
      <c r="Z331" s="2369"/>
    </row>
    <row r="332" spans="1:26" ht="18" customHeight="1">
      <c r="A332" s="2156"/>
      <c r="B332" s="2367"/>
      <c r="C332" s="2367"/>
      <c r="D332" s="2162"/>
      <c r="E332" s="2367"/>
      <c r="F332" s="2296"/>
      <c r="G332" s="1947"/>
      <c r="H332" s="1947"/>
      <c r="I332" s="1947"/>
      <c r="J332" s="1947"/>
      <c r="K332" s="1947"/>
      <c r="L332" s="1947"/>
      <c r="M332" s="2157"/>
      <c r="N332" s="205"/>
      <c r="O332" s="2193" t="s">
        <v>544</v>
      </c>
      <c r="P332" s="2178"/>
      <c r="Q332" s="2178"/>
      <c r="R332" s="2178"/>
      <c r="S332" s="2179"/>
      <c r="T332" s="2180">
        <v>4</v>
      </c>
      <c r="U332" s="2181" t="s">
        <v>87</v>
      </c>
      <c r="V332" s="2182">
        <v>100000</v>
      </c>
      <c r="W332" s="2181" t="s">
        <v>84</v>
      </c>
      <c r="X332" s="2184">
        <f>PRODUCT(V332,T332,R332)</f>
        <v>400000</v>
      </c>
      <c r="Y332" s="2078"/>
      <c r="Z332" s="2369"/>
    </row>
    <row r="333" spans="1:26" ht="18" customHeight="1">
      <c r="A333" s="2156"/>
      <c r="B333" s="2367"/>
      <c r="C333" s="2367"/>
      <c r="D333" s="2367"/>
      <c r="E333" s="2367"/>
      <c r="F333" s="2194"/>
      <c r="G333" s="1947"/>
      <c r="H333" s="1947"/>
      <c r="I333" s="1947"/>
      <c r="J333" s="1947"/>
      <c r="K333" s="1947"/>
      <c r="L333" s="1947"/>
      <c r="M333" s="2157"/>
      <c r="N333" s="205"/>
      <c r="O333" s="2170" t="s">
        <v>553</v>
      </c>
      <c r="P333" s="2195"/>
      <c r="Q333" s="2172"/>
      <c r="R333" s="2172"/>
      <c r="S333" s="2172"/>
      <c r="T333" s="2172"/>
      <c r="U333" s="2174"/>
      <c r="V333" s="2175"/>
      <c r="W333" s="2174"/>
      <c r="X333" s="2176"/>
      <c r="Y333" s="2078"/>
      <c r="Z333" s="2369"/>
    </row>
    <row r="334" spans="1:26" ht="18" customHeight="1">
      <c r="A334" s="2156"/>
      <c r="B334" s="2367"/>
      <c r="C334" s="2367"/>
      <c r="D334" s="2367"/>
      <c r="E334" s="2367"/>
      <c r="F334" s="2296"/>
      <c r="G334" s="2196"/>
      <c r="H334" s="2196"/>
      <c r="I334" s="2196"/>
      <c r="J334" s="2196"/>
      <c r="K334" s="2196"/>
      <c r="L334" s="2196"/>
      <c r="M334" s="1943"/>
      <c r="N334" s="1943"/>
      <c r="O334" s="2177" t="s">
        <v>163</v>
      </c>
      <c r="P334" s="2178"/>
      <c r="Q334" s="2178"/>
      <c r="R334" s="2178"/>
      <c r="S334" s="2179"/>
      <c r="T334" s="2180">
        <v>1</v>
      </c>
      <c r="U334" s="2181" t="s">
        <v>87</v>
      </c>
      <c r="V334" s="2182">
        <v>300000</v>
      </c>
      <c r="W334" s="2181" t="s">
        <v>84</v>
      </c>
      <c r="X334" s="2184">
        <f>PRODUCT(V334,T334,R334)</f>
        <v>300000</v>
      </c>
      <c r="Y334" s="2078"/>
      <c r="Z334" s="2369"/>
    </row>
    <row r="335" spans="1:26" ht="18" customHeight="1">
      <c r="A335" s="2156"/>
      <c r="B335" s="2367"/>
      <c r="C335" s="2367"/>
      <c r="D335" s="2367"/>
      <c r="E335" s="2367"/>
      <c r="F335" s="2296"/>
      <c r="G335" s="2196"/>
      <c r="H335" s="2196"/>
      <c r="I335" s="2196"/>
      <c r="J335" s="2196"/>
      <c r="K335" s="2196"/>
      <c r="L335" s="2196"/>
      <c r="M335" s="1943"/>
      <c r="N335" s="1943"/>
      <c r="O335" s="2177" t="s">
        <v>554</v>
      </c>
      <c r="P335" s="2178"/>
      <c r="Q335" s="2178"/>
      <c r="R335" s="2178"/>
      <c r="S335" s="2179"/>
      <c r="T335" s="2180">
        <v>1</v>
      </c>
      <c r="U335" s="2181" t="s">
        <v>87</v>
      </c>
      <c r="V335" s="2182">
        <v>230000</v>
      </c>
      <c r="W335" s="2181" t="s">
        <v>84</v>
      </c>
      <c r="X335" s="2184">
        <f>PRODUCT(V335,T335,R335)</f>
        <v>230000</v>
      </c>
      <c r="Y335" s="2078"/>
      <c r="Z335" s="2369"/>
    </row>
    <row r="336" spans="1:26" ht="18" customHeight="1">
      <c r="A336" s="2156"/>
      <c r="B336" s="2367"/>
      <c r="C336" s="2367"/>
      <c r="D336" s="2367"/>
      <c r="E336" s="2367"/>
      <c r="F336" s="2296"/>
      <c r="G336" s="2196"/>
      <c r="H336" s="2196"/>
      <c r="I336" s="2196"/>
      <c r="J336" s="2196"/>
      <c r="K336" s="2196"/>
      <c r="L336" s="2196"/>
      <c r="M336" s="1943"/>
      <c r="N336" s="1943"/>
      <c r="O336" s="2193" t="s">
        <v>555</v>
      </c>
      <c r="P336" s="2178"/>
      <c r="Q336" s="2178"/>
      <c r="R336" s="2178"/>
      <c r="S336" s="2179"/>
      <c r="T336" s="2180">
        <v>5</v>
      </c>
      <c r="U336" s="2181" t="s">
        <v>87</v>
      </c>
      <c r="V336" s="2182">
        <v>80000</v>
      </c>
      <c r="W336" s="2181"/>
      <c r="X336" s="2184">
        <f>PRODUCT(V336,T336,R336)</f>
        <v>400000</v>
      </c>
      <c r="Y336" s="2078"/>
      <c r="Z336" s="2369"/>
    </row>
    <row r="337" spans="1:26" ht="18" customHeight="1">
      <c r="A337" s="2156"/>
      <c r="B337" s="2367"/>
      <c r="C337" s="2367"/>
      <c r="D337" s="2367"/>
      <c r="E337" s="2367"/>
      <c r="F337" s="2296"/>
      <c r="G337" s="2196"/>
      <c r="H337" s="2196"/>
      <c r="I337" s="2196"/>
      <c r="J337" s="2196"/>
      <c r="K337" s="2196"/>
      <c r="L337" s="2196"/>
      <c r="M337" s="1943"/>
      <c r="N337" s="1943"/>
      <c r="O337" s="2193" t="s">
        <v>787</v>
      </c>
      <c r="P337" s="2178"/>
      <c r="Q337" s="2178"/>
      <c r="R337" s="2178"/>
      <c r="S337" s="2179"/>
      <c r="T337" s="2180">
        <v>1</v>
      </c>
      <c r="U337" s="2181" t="s">
        <v>87</v>
      </c>
      <c r="V337" s="2182">
        <v>50000</v>
      </c>
      <c r="W337" s="2181"/>
      <c r="X337" s="2184">
        <f>PRODUCT(V337,T337,R337)</f>
        <v>50000</v>
      </c>
      <c r="Y337" s="2078"/>
      <c r="Z337" s="2369"/>
    </row>
    <row r="338" spans="1:26" ht="18" customHeight="1">
      <c r="A338" s="2156"/>
      <c r="B338" s="2367"/>
      <c r="C338" s="2367"/>
      <c r="D338" s="2367"/>
      <c r="E338" s="2367"/>
      <c r="F338" s="2296"/>
      <c r="G338" s="2196"/>
      <c r="H338" s="2196"/>
      <c r="I338" s="2196"/>
      <c r="J338" s="2196"/>
      <c r="K338" s="2196"/>
      <c r="L338" s="2196"/>
      <c r="M338" s="1943"/>
      <c r="N338" s="1943"/>
      <c r="O338" s="2193" t="s">
        <v>1423</v>
      </c>
      <c r="P338" s="2178"/>
      <c r="Q338" s="2178"/>
      <c r="R338" s="2178"/>
      <c r="S338" s="2179"/>
      <c r="T338" s="2180">
        <v>1</v>
      </c>
      <c r="U338" s="2181" t="s">
        <v>87</v>
      </c>
      <c r="V338" s="2182">
        <v>800000</v>
      </c>
      <c r="W338" s="2181"/>
      <c r="X338" s="2184">
        <f>PRODUCT(V338,T338,R338)</f>
        <v>800000</v>
      </c>
      <c r="Y338" s="2078"/>
      <c r="Z338" s="2369"/>
    </row>
    <row r="339" spans="1:26" ht="18" customHeight="1">
      <c r="A339" s="2156"/>
      <c r="B339" s="2367"/>
      <c r="C339" s="2367"/>
      <c r="D339" s="2367"/>
      <c r="E339" s="2367"/>
      <c r="F339" s="2296"/>
      <c r="G339" s="2196"/>
      <c r="H339" s="2196"/>
      <c r="I339" s="2196"/>
      <c r="J339" s="2196"/>
      <c r="K339" s="2196"/>
      <c r="L339" s="2196"/>
      <c r="M339" s="1943"/>
      <c r="N339" s="1943"/>
      <c r="O339" s="2183" t="s">
        <v>556</v>
      </c>
      <c r="P339" s="2178"/>
      <c r="Q339" s="2178"/>
      <c r="R339" s="2178"/>
      <c r="S339" s="2179"/>
      <c r="T339" s="2180"/>
      <c r="U339" s="2181"/>
      <c r="V339" s="2182"/>
      <c r="W339" s="2181"/>
      <c r="X339" s="2184"/>
      <c r="Y339" s="2078"/>
      <c r="Z339" s="2369"/>
    </row>
    <row r="340" spans="1:26" ht="18" customHeight="1">
      <c r="A340" s="2156"/>
      <c r="B340" s="2367"/>
      <c r="C340" s="2367"/>
      <c r="D340" s="2367"/>
      <c r="E340" s="2367"/>
      <c r="F340" s="2296"/>
      <c r="G340" s="2196"/>
      <c r="H340" s="2196"/>
      <c r="I340" s="2196"/>
      <c r="J340" s="2196"/>
      <c r="K340" s="2196"/>
      <c r="L340" s="2196"/>
      <c r="M340" s="1943"/>
      <c r="N340" s="1943"/>
      <c r="O340" s="2177" t="s">
        <v>557</v>
      </c>
      <c r="P340" s="2178"/>
      <c r="Q340" s="2178"/>
      <c r="R340" s="2179"/>
      <c r="S340" s="2179"/>
      <c r="T340" s="2180">
        <v>1</v>
      </c>
      <c r="U340" s="2181" t="s">
        <v>87</v>
      </c>
      <c r="V340" s="2182">
        <v>500000</v>
      </c>
      <c r="W340" s="2181" t="s">
        <v>84</v>
      </c>
      <c r="X340" s="2184">
        <f t="shared" ref="X340:X346" si="19">PRODUCT(V340,T340,R340)</f>
        <v>500000</v>
      </c>
      <c r="Y340" s="2078"/>
      <c r="Z340" s="2369"/>
    </row>
    <row r="341" spans="1:26" ht="18" customHeight="1">
      <c r="A341" s="2156"/>
      <c r="B341" s="2367"/>
      <c r="C341" s="2367"/>
      <c r="D341" s="2367"/>
      <c r="E341" s="2367"/>
      <c r="F341" s="2296"/>
      <c r="G341" s="2196"/>
      <c r="H341" s="2196"/>
      <c r="I341" s="2196"/>
      <c r="J341" s="2196"/>
      <c r="K341" s="2196"/>
      <c r="L341" s="2196"/>
      <c r="M341" s="1943"/>
      <c r="N341" s="1943"/>
      <c r="O341" s="2177" t="s">
        <v>554</v>
      </c>
      <c r="P341" s="2178"/>
      <c r="Q341" s="2178"/>
      <c r="R341" s="2178"/>
      <c r="S341" s="2179"/>
      <c r="T341" s="2180">
        <v>1</v>
      </c>
      <c r="U341" s="2181" t="s">
        <v>87</v>
      </c>
      <c r="V341" s="2182">
        <v>250000</v>
      </c>
      <c r="W341" s="2181" t="s">
        <v>84</v>
      </c>
      <c r="X341" s="2184">
        <f t="shared" si="19"/>
        <v>250000</v>
      </c>
      <c r="Y341" s="2078"/>
      <c r="Z341" s="2369"/>
    </row>
    <row r="342" spans="1:26" ht="18" customHeight="1">
      <c r="A342" s="2156"/>
      <c r="B342" s="2367"/>
      <c r="C342" s="2367"/>
      <c r="D342" s="2367"/>
      <c r="E342" s="2367"/>
      <c r="F342" s="2296"/>
      <c r="G342" s="2196"/>
      <c r="H342" s="2196"/>
      <c r="I342" s="2196"/>
      <c r="J342" s="2196"/>
      <c r="K342" s="2196"/>
      <c r="L342" s="2196"/>
      <c r="M342" s="1943"/>
      <c r="N342" s="1943"/>
      <c r="O342" s="2177" t="s">
        <v>555</v>
      </c>
      <c r="P342" s="2178"/>
      <c r="Q342" s="2178"/>
      <c r="R342" s="2178"/>
      <c r="S342" s="2179"/>
      <c r="T342" s="2180">
        <v>10</v>
      </c>
      <c r="U342" s="2181" t="s">
        <v>87</v>
      </c>
      <c r="V342" s="2182">
        <v>120000</v>
      </c>
      <c r="W342" s="2181" t="s">
        <v>84</v>
      </c>
      <c r="X342" s="2184">
        <f t="shared" si="19"/>
        <v>1200000</v>
      </c>
      <c r="Y342" s="2078"/>
      <c r="Z342" s="2369"/>
    </row>
    <row r="343" spans="1:26" ht="18" customHeight="1">
      <c r="A343" s="2156"/>
      <c r="B343" s="2367"/>
      <c r="C343" s="2367"/>
      <c r="D343" s="2367"/>
      <c r="E343" s="2367"/>
      <c r="F343" s="2296"/>
      <c r="G343" s="2196"/>
      <c r="H343" s="2196"/>
      <c r="I343" s="2196"/>
      <c r="J343" s="2196"/>
      <c r="K343" s="2196"/>
      <c r="L343" s="2196"/>
      <c r="M343" s="1943"/>
      <c r="N343" s="1943"/>
      <c r="O343" s="2177" t="s">
        <v>558</v>
      </c>
      <c r="P343" s="2178"/>
      <c r="Q343" s="2178"/>
      <c r="R343" s="2178"/>
      <c r="S343" s="2179"/>
      <c r="T343" s="2180">
        <v>12</v>
      </c>
      <c r="U343" s="2181" t="s">
        <v>87</v>
      </c>
      <c r="V343" s="2182">
        <v>180000</v>
      </c>
      <c r="W343" s="2181" t="s">
        <v>84</v>
      </c>
      <c r="X343" s="2184">
        <f t="shared" si="19"/>
        <v>2160000</v>
      </c>
      <c r="Y343" s="2078"/>
      <c r="Z343" s="2369"/>
    </row>
    <row r="344" spans="1:26" ht="18" customHeight="1">
      <c r="A344" s="2156"/>
      <c r="B344" s="2367"/>
      <c r="C344" s="2367"/>
      <c r="D344" s="2367"/>
      <c r="E344" s="2367"/>
      <c r="F344" s="2296"/>
      <c r="G344" s="2196"/>
      <c r="H344" s="2196"/>
      <c r="I344" s="2196"/>
      <c r="J344" s="2196"/>
      <c r="K344" s="2196"/>
      <c r="L344" s="2196"/>
      <c r="M344" s="1943"/>
      <c r="N344" s="1943"/>
      <c r="O344" s="2177" t="s">
        <v>559</v>
      </c>
      <c r="P344" s="2178"/>
      <c r="Q344" s="2178"/>
      <c r="R344" s="2178"/>
      <c r="S344" s="2179"/>
      <c r="T344" s="2180">
        <v>1</v>
      </c>
      <c r="U344" s="2181" t="s">
        <v>87</v>
      </c>
      <c r="V344" s="2182">
        <v>1800000</v>
      </c>
      <c r="W344" s="2181" t="s">
        <v>84</v>
      </c>
      <c r="X344" s="2184">
        <f t="shared" si="19"/>
        <v>1800000</v>
      </c>
      <c r="Y344" s="2078"/>
      <c r="Z344" s="2369"/>
    </row>
    <row r="345" spans="1:26" ht="18" customHeight="1">
      <c r="A345" s="2156"/>
      <c r="B345" s="2367"/>
      <c r="C345" s="2367"/>
      <c r="D345" s="2367"/>
      <c r="E345" s="2367"/>
      <c r="F345" s="2296"/>
      <c r="G345" s="2196"/>
      <c r="H345" s="2196"/>
      <c r="I345" s="2196"/>
      <c r="J345" s="2196"/>
      <c r="K345" s="2196"/>
      <c r="L345" s="2196"/>
      <c r="M345" s="1943"/>
      <c r="N345" s="1943"/>
      <c r="O345" s="2177" t="s">
        <v>1148</v>
      </c>
      <c r="P345" s="2178"/>
      <c r="Q345" s="2178"/>
      <c r="R345" s="2178"/>
      <c r="S345" s="2179"/>
      <c r="T345" s="2180">
        <v>1</v>
      </c>
      <c r="U345" s="2181" t="s">
        <v>87</v>
      </c>
      <c r="V345" s="2182">
        <v>3500000</v>
      </c>
      <c r="W345" s="2181" t="s">
        <v>84</v>
      </c>
      <c r="X345" s="2184">
        <f t="shared" si="19"/>
        <v>3500000</v>
      </c>
      <c r="Y345" s="2078"/>
      <c r="Z345" s="2369"/>
    </row>
    <row r="346" spans="1:26" ht="18" customHeight="1">
      <c r="A346" s="2153"/>
      <c r="B346" s="1953"/>
      <c r="C346" s="1953"/>
      <c r="D346" s="1953"/>
      <c r="E346" s="1953"/>
      <c r="F346" s="2036"/>
      <c r="G346" s="2200"/>
      <c r="H346" s="2200"/>
      <c r="I346" s="2200"/>
      <c r="J346" s="2200"/>
      <c r="K346" s="2200"/>
      <c r="L346" s="2200"/>
      <c r="M346" s="1954"/>
      <c r="N346" s="1954"/>
      <c r="O346" s="2516" t="s">
        <v>1149</v>
      </c>
      <c r="P346" s="2591"/>
      <c r="Q346" s="2591"/>
      <c r="R346" s="2591"/>
      <c r="S346" s="2592"/>
      <c r="T346" s="2593">
        <v>1</v>
      </c>
      <c r="U346" s="2594" t="s">
        <v>87</v>
      </c>
      <c r="V346" s="2595">
        <v>5000</v>
      </c>
      <c r="W346" s="2594" t="s">
        <v>84</v>
      </c>
      <c r="X346" s="2596">
        <f t="shared" si="19"/>
        <v>5000</v>
      </c>
      <c r="Y346" s="2078"/>
      <c r="Z346" s="2369"/>
    </row>
    <row r="347" spans="1:26" ht="18" customHeight="1">
      <c r="A347" s="2155"/>
      <c r="B347" s="1931"/>
      <c r="C347" s="1931"/>
      <c r="D347" s="1931"/>
      <c r="E347" s="1931"/>
      <c r="F347" s="2043"/>
      <c r="G347" s="2201"/>
      <c r="H347" s="2201"/>
      <c r="I347" s="2201"/>
      <c r="J347" s="2201"/>
      <c r="K347" s="2201"/>
      <c r="L347" s="2201"/>
      <c r="M347" s="1958"/>
      <c r="N347" s="1958"/>
      <c r="O347" s="2518" t="s">
        <v>1403</v>
      </c>
      <c r="P347" s="2519"/>
      <c r="Q347" s="2519"/>
      <c r="R347" s="2519"/>
      <c r="S347" s="2202"/>
      <c r="T347" s="2203">
        <v>1</v>
      </c>
      <c r="U347" s="2204" t="s">
        <v>87</v>
      </c>
      <c r="V347" s="2205">
        <v>1000000</v>
      </c>
      <c r="W347" s="2204" t="s">
        <v>84</v>
      </c>
      <c r="X347" s="2597">
        <f t="shared" ref="X347" si="20">PRODUCT(V347,T347,R347)</f>
        <v>1000000</v>
      </c>
      <c r="Y347" s="2078"/>
      <c r="Z347" s="2369"/>
    </row>
    <row r="348" spans="1:26" ht="18" customHeight="1">
      <c r="A348" s="2156"/>
      <c r="B348" s="2367"/>
      <c r="C348" s="2367"/>
      <c r="D348" s="2367"/>
      <c r="E348" s="2367"/>
      <c r="F348" s="2296"/>
      <c r="G348" s="2196"/>
      <c r="H348" s="2196"/>
      <c r="I348" s="2196"/>
      <c r="J348" s="2196"/>
      <c r="K348" s="2196"/>
      <c r="L348" s="2196"/>
      <c r="M348" s="1943"/>
      <c r="N348" s="1943"/>
      <c r="O348" s="2185" t="s">
        <v>1089</v>
      </c>
      <c r="P348" s="2064"/>
      <c r="Q348" s="2197"/>
      <c r="R348" s="2197"/>
      <c r="S348" s="2198"/>
      <c r="T348" s="2085"/>
      <c r="U348" s="1988"/>
      <c r="V348" s="1989"/>
      <c r="W348" s="1988"/>
      <c r="X348" s="1990"/>
      <c r="Y348" s="2078"/>
      <c r="Z348" s="2369"/>
    </row>
    <row r="349" spans="1:26" ht="18" customHeight="1">
      <c r="A349" s="2156"/>
      <c r="B349" s="2367"/>
      <c r="C349" s="2367"/>
      <c r="D349" s="2367"/>
      <c r="E349" s="2367"/>
      <c r="F349" s="2296"/>
      <c r="G349" s="2196"/>
      <c r="H349" s="2196"/>
      <c r="I349" s="2196"/>
      <c r="J349" s="2196"/>
      <c r="K349" s="2196"/>
      <c r="L349" s="2196"/>
      <c r="M349" s="1943"/>
      <c r="N349" s="1943"/>
      <c r="O349" s="2177" t="s">
        <v>1090</v>
      </c>
      <c r="P349" s="2186"/>
      <c r="Q349" s="1991"/>
      <c r="R349" s="2199"/>
      <c r="S349" s="1988"/>
      <c r="T349" s="1992">
        <v>2</v>
      </c>
      <c r="U349" s="1988" t="s">
        <v>87</v>
      </c>
      <c r="V349" s="1989">
        <v>700000</v>
      </c>
      <c r="W349" s="1988" t="s">
        <v>84</v>
      </c>
      <c r="X349" s="1990">
        <f>PRODUCT(V349,T349,R349)</f>
        <v>1400000</v>
      </c>
      <c r="Y349" s="2078"/>
      <c r="Z349" s="2369"/>
    </row>
    <row r="350" spans="1:26" ht="18" customHeight="1">
      <c r="A350" s="2156"/>
      <c r="B350" s="2367"/>
      <c r="C350" s="2367"/>
      <c r="D350" s="2367"/>
      <c r="E350" s="2367"/>
      <c r="F350" s="2296"/>
      <c r="G350" s="2196"/>
      <c r="H350" s="2196"/>
      <c r="I350" s="2196"/>
      <c r="J350" s="2196"/>
      <c r="K350" s="2196"/>
      <c r="L350" s="2196"/>
      <c r="M350" s="1943"/>
      <c r="N350" s="1943"/>
      <c r="O350" s="2177" t="s">
        <v>1091</v>
      </c>
      <c r="P350" s="2186"/>
      <c r="Q350" s="1991"/>
      <c r="R350" s="2199"/>
      <c r="S350" s="1988"/>
      <c r="T350" s="1992">
        <v>3</v>
      </c>
      <c r="U350" s="1988" t="s">
        <v>87</v>
      </c>
      <c r="V350" s="1989">
        <v>100000</v>
      </c>
      <c r="W350" s="1988"/>
      <c r="X350" s="1990">
        <f>PRODUCT(V350,T350,R350)</f>
        <v>300000</v>
      </c>
      <c r="Y350" s="2078"/>
      <c r="Z350" s="2369"/>
    </row>
    <row r="351" spans="1:26" ht="18" customHeight="1">
      <c r="A351" s="2156"/>
      <c r="B351" s="2367"/>
      <c r="C351" s="2367"/>
      <c r="D351" s="2367"/>
      <c r="E351" s="2367"/>
      <c r="F351" s="2296"/>
      <c r="G351" s="2196"/>
      <c r="H351" s="2196"/>
      <c r="I351" s="2196"/>
      <c r="J351" s="2196"/>
      <c r="K351" s="2196"/>
      <c r="L351" s="2196"/>
      <c r="M351" s="1943"/>
      <c r="N351" s="1943"/>
      <c r="O351" s="2177" t="s">
        <v>1092</v>
      </c>
      <c r="P351" s="2186"/>
      <c r="Q351" s="1991"/>
      <c r="R351" s="2199"/>
      <c r="S351" s="1988"/>
      <c r="T351" s="1992">
        <v>1</v>
      </c>
      <c r="U351" s="1988" t="s">
        <v>87</v>
      </c>
      <c r="V351" s="1989">
        <v>10000</v>
      </c>
      <c r="W351" s="1988" t="s">
        <v>84</v>
      </c>
      <c r="X351" s="1990">
        <f>PRODUCT(V351,T351,R351)</f>
        <v>10000</v>
      </c>
      <c r="Y351" s="2078"/>
      <c r="Z351" s="2369"/>
    </row>
    <row r="352" spans="1:26" ht="18" customHeight="1">
      <c r="A352" s="2156"/>
      <c r="B352" s="2367"/>
      <c r="C352" s="2367"/>
      <c r="D352" s="2367"/>
      <c r="E352" s="2367"/>
      <c r="F352" s="2296"/>
      <c r="G352" s="2196"/>
      <c r="H352" s="2196"/>
      <c r="I352" s="2196"/>
      <c r="J352" s="2196"/>
      <c r="K352" s="2196"/>
      <c r="L352" s="2196"/>
      <c r="M352" s="1943"/>
      <c r="N352" s="1943"/>
      <c r="O352" s="2185" t="s">
        <v>1104</v>
      </c>
      <c r="P352" s="2178"/>
      <c r="Q352" s="2178"/>
      <c r="R352" s="2178"/>
      <c r="S352" s="2179"/>
      <c r="T352" s="2180"/>
      <c r="U352" s="2181"/>
      <c r="V352" s="2182"/>
      <c r="W352" s="2181"/>
      <c r="X352" s="1990"/>
      <c r="Y352" s="2078"/>
      <c r="Z352" s="2369"/>
    </row>
    <row r="353" spans="1:26" ht="18" customHeight="1">
      <c r="A353" s="2156"/>
      <c r="B353" s="2367"/>
      <c r="C353" s="2367"/>
      <c r="D353" s="2367"/>
      <c r="E353" s="2367"/>
      <c r="F353" s="2296"/>
      <c r="G353" s="2196"/>
      <c r="H353" s="2196"/>
      <c r="I353" s="2196"/>
      <c r="J353" s="2196"/>
      <c r="K353" s="2196"/>
      <c r="L353" s="2196"/>
      <c r="M353" s="1943"/>
      <c r="N353" s="1943"/>
      <c r="O353" s="2177" t="s">
        <v>1093</v>
      </c>
      <c r="P353" s="2186"/>
      <c r="Q353" s="1991"/>
      <c r="R353" s="2199"/>
      <c r="S353" s="1988"/>
      <c r="T353" s="1992">
        <v>18</v>
      </c>
      <c r="U353" s="1988" t="s">
        <v>87</v>
      </c>
      <c r="V353" s="1989">
        <v>30000</v>
      </c>
      <c r="W353" s="1988"/>
      <c r="X353" s="1990">
        <f>PRODUCT(V353,T353,R353)</f>
        <v>540000</v>
      </c>
      <c r="Y353" s="2078"/>
      <c r="Z353" s="2369"/>
    </row>
    <row r="354" spans="1:26" ht="18" customHeight="1">
      <c r="A354" s="2156"/>
      <c r="B354" s="2367"/>
      <c r="C354" s="2367"/>
      <c r="D354" s="2367"/>
      <c r="E354" s="2367"/>
      <c r="F354" s="2296"/>
      <c r="G354" s="2196"/>
      <c r="H354" s="2196"/>
      <c r="I354" s="2196"/>
      <c r="J354" s="2196"/>
      <c r="K354" s="2196"/>
      <c r="L354" s="2196"/>
      <c r="M354" s="1943"/>
      <c r="N354" s="1943"/>
      <c r="O354" s="2177" t="s">
        <v>1094</v>
      </c>
      <c r="P354" s="2178"/>
      <c r="Q354" s="2178"/>
      <c r="R354" s="2178"/>
      <c r="S354" s="2179"/>
      <c r="T354" s="2180">
        <v>4</v>
      </c>
      <c r="U354" s="2181" t="s">
        <v>87</v>
      </c>
      <c r="V354" s="2182">
        <v>12000</v>
      </c>
      <c r="W354" s="2181" t="s">
        <v>84</v>
      </c>
      <c r="X354" s="1990">
        <f>PRODUCT(V354,T354,R354)</f>
        <v>48000</v>
      </c>
      <c r="Y354" s="2078"/>
      <c r="Z354" s="2369"/>
    </row>
    <row r="355" spans="1:26" ht="18" customHeight="1">
      <c r="A355" s="2156"/>
      <c r="B355" s="2367"/>
      <c r="C355" s="2367"/>
      <c r="D355" s="2367"/>
      <c r="E355" s="2367"/>
      <c r="F355" s="2296"/>
      <c r="G355" s="2196"/>
      <c r="H355" s="2196"/>
      <c r="I355" s="2196"/>
      <c r="J355" s="2196"/>
      <c r="K355" s="2196"/>
      <c r="L355" s="2196"/>
      <c r="M355" s="1943"/>
      <c r="N355" s="1943"/>
      <c r="O355" s="2183" t="s">
        <v>1105</v>
      </c>
      <c r="P355" s="2192"/>
      <c r="Q355" s="2179"/>
      <c r="R355" s="2179"/>
      <c r="S355" s="2179"/>
      <c r="T355" s="2179"/>
      <c r="U355" s="2181"/>
      <c r="V355" s="2182"/>
      <c r="W355" s="2181"/>
      <c r="X355" s="2184"/>
      <c r="Y355" s="2078"/>
      <c r="Z355" s="2369"/>
    </row>
    <row r="356" spans="1:26" ht="18" customHeight="1">
      <c r="A356" s="2156"/>
      <c r="B356" s="2367"/>
      <c r="C356" s="2367"/>
      <c r="D356" s="2367"/>
      <c r="E356" s="2367"/>
      <c r="F356" s="2296"/>
      <c r="G356" s="2196"/>
      <c r="H356" s="2196"/>
      <c r="I356" s="2196"/>
      <c r="J356" s="2196"/>
      <c r="K356" s="2196"/>
      <c r="L356" s="2196"/>
      <c r="M356" s="1943"/>
      <c r="N356" s="1943"/>
      <c r="O356" s="2177" t="s">
        <v>1095</v>
      </c>
      <c r="P356" s="2178"/>
      <c r="Q356" s="2178"/>
      <c r="R356" s="2178"/>
      <c r="S356" s="2179"/>
      <c r="T356" s="2180">
        <v>11</v>
      </c>
      <c r="U356" s="2181" t="s">
        <v>87</v>
      </c>
      <c r="V356" s="2182">
        <v>100000</v>
      </c>
      <c r="W356" s="2181" t="s">
        <v>84</v>
      </c>
      <c r="X356" s="2184">
        <f>PRODUCT(V356,T356,R356)</f>
        <v>1100000</v>
      </c>
      <c r="Y356" s="2078"/>
      <c r="Z356" s="2369"/>
    </row>
    <row r="357" spans="1:26" ht="18" customHeight="1">
      <c r="A357" s="2156"/>
      <c r="B357" s="2367"/>
      <c r="C357" s="2367"/>
      <c r="D357" s="2367"/>
      <c r="E357" s="2367"/>
      <c r="F357" s="2296"/>
      <c r="G357" s="2196"/>
      <c r="H357" s="2196"/>
      <c r="I357" s="2196"/>
      <c r="J357" s="2196"/>
      <c r="K357" s="2196"/>
      <c r="L357" s="2196"/>
      <c r="M357" s="1943"/>
      <c r="N357" s="1943"/>
      <c r="O357" s="2177" t="s">
        <v>1096</v>
      </c>
      <c r="P357" s="2178"/>
      <c r="Q357" s="2178"/>
      <c r="R357" s="2178"/>
      <c r="S357" s="2179"/>
      <c r="T357" s="2180">
        <v>2</v>
      </c>
      <c r="U357" s="2181" t="s">
        <v>87</v>
      </c>
      <c r="V357" s="2182">
        <v>175000</v>
      </c>
      <c r="W357" s="2181" t="s">
        <v>84</v>
      </c>
      <c r="X357" s="2184">
        <f>PRODUCT(V357,T357,R357)</f>
        <v>350000</v>
      </c>
      <c r="Y357" s="2078"/>
      <c r="Z357" s="2369"/>
    </row>
    <row r="358" spans="1:26" ht="18" customHeight="1">
      <c r="A358" s="2156"/>
      <c r="B358" s="2367"/>
      <c r="C358" s="2367"/>
      <c r="D358" s="2367"/>
      <c r="E358" s="2367"/>
      <c r="F358" s="2296"/>
      <c r="G358" s="2196"/>
      <c r="H358" s="2196"/>
      <c r="I358" s="2196"/>
      <c r="J358" s="2196"/>
      <c r="K358" s="2196"/>
      <c r="L358" s="2196"/>
      <c r="M358" s="1943"/>
      <c r="N358" s="1943"/>
      <c r="O358" s="2177" t="s">
        <v>1097</v>
      </c>
      <c r="P358" s="2178"/>
      <c r="Q358" s="2178"/>
      <c r="R358" s="2178"/>
      <c r="S358" s="2179"/>
      <c r="T358" s="2180">
        <v>2</v>
      </c>
      <c r="U358" s="2181" t="s">
        <v>87</v>
      </c>
      <c r="V358" s="2182">
        <v>150000</v>
      </c>
      <c r="W358" s="2181" t="s">
        <v>84</v>
      </c>
      <c r="X358" s="2184">
        <f>PRODUCT(V358,T358,R358)</f>
        <v>300000</v>
      </c>
      <c r="Y358" s="2078"/>
      <c r="Z358" s="2369"/>
    </row>
    <row r="359" spans="1:26" ht="18" customHeight="1">
      <c r="A359" s="2156"/>
      <c r="B359" s="2367"/>
      <c r="C359" s="2367"/>
      <c r="D359" s="2367"/>
      <c r="E359" s="2367"/>
      <c r="F359" s="2296"/>
      <c r="G359" s="2196"/>
      <c r="H359" s="2196"/>
      <c r="I359" s="2196"/>
      <c r="J359" s="2196"/>
      <c r="K359" s="2196"/>
      <c r="L359" s="2196"/>
      <c r="M359" s="1943"/>
      <c r="N359" s="1943"/>
      <c r="O359" s="2177" t="s">
        <v>1098</v>
      </c>
      <c r="P359" s="2178"/>
      <c r="Q359" s="2178"/>
      <c r="R359" s="2178"/>
      <c r="S359" s="2179"/>
      <c r="T359" s="2180">
        <v>2</v>
      </c>
      <c r="U359" s="2181" t="s">
        <v>87</v>
      </c>
      <c r="V359" s="2182">
        <v>70000</v>
      </c>
      <c r="W359" s="2181" t="s">
        <v>84</v>
      </c>
      <c r="X359" s="2184">
        <f>PRODUCT(V359,T359,R359)</f>
        <v>140000</v>
      </c>
      <c r="Y359" s="2078"/>
      <c r="Z359" s="2369"/>
    </row>
    <row r="360" spans="1:26" ht="18" customHeight="1">
      <c r="A360" s="2156"/>
      <c r="B360" s="2367"/>
      <c r="C360" s="2367"/>
      <c r="D360" s="2367"/>
      <c r="E360" s="2367"/>
      <c r="F360" s="2296"/>
      <c r="G360" s="2196"/>
      <c r="H360" s="2196"/>
      <c r="I360" s="2196"/>
      <c r="J360" s="2196"/>
      <c r="K360" s="2196"/>
      <c r="L360" s="2196"/>
      <c r="M360" s="1943"/>
      <c r="N360" s="1943"/>
      <c r="O360" s="2177" t="s">
        <v>1099</v>
      </c>
      <c r="P360" s="2178"/>
      <c r="Q360" s="2178"/>
      <c r="R360" s="2178"/>
      <c r="S360" s="2179"/>
      <c r="T360" s="2180">
        <v>1</v>
      </c>
      <c r="U360" s="2181" t="s">
        <v>87</v>
      </c>
      <c r="V360" s="2182">
        <v>200000</v>
      </c>
      <c r="W360" s="2181" t="s">
        <v>84</v>
      </c>
      <c r="X360" s="2184">
        <f>PRODUCT(V360,T360,R360)</f>
        <v>200000</v>
      </c>
      <c r="Y360" s="2078"/>
      <c r="Z360" s="2369"/>
    </row>
    <row r="361" spans="1:26" ht="18" customHeight="1">
      <c r="A361" s="2156"/>
      <c r="B361" s="2367"/>
      <c r="C361" s="2367"/>
      <c r="D361" s="2367"/>
      <c r="E361" s="2367"/>
      <c r="F361" s="2296"/>
      <c r="G361" s="2196"/>
      <c r="H361" s="2196"/>
      <c r="I361" s="2196"/>
      <c r="J361" s="2196"/>
      <c r="K361" s="2196"/>
      <c r="L361" s="2196"/>
      <c r="M361" s="1943"/>
      <c r="N361" s="1943"/>
      <c r="O361" s="2183" t="s">
        <v>1150</v>
      </c>
      <c r="P361" s="2178"/>
      <c r="Q361" s="2178"/>
      <c r="R361" s="2178"/>
      <c r="S361" s="2179"/>
      <c r="T361" s="2180"/>
      <c r="U361" s="2181"/>
      <c r="V361" s="2182"/>
      <c r="W361" s="2181"/>
      <c r="X361" s="2184"/>
      <c r="Y361" s="2078"/>
      <c r="Z361" s="2369"/>
    </row>
    <row r="362" spans="1:26" ht="18" customHeight="1">
      <c r="A362" s="2156"/>
      <c r="B362" s="2367"/>
      <c r="C362" s="2367"/>
      <c r="D362" s="2367"/>
      <c r="E362" s="2367"/>
      <c r="F362" s="2296"/>
      <c r="G362" s="2196"/>
      <c r="H362" s="2196"/>
      <c r="I362" s="2196"/>
      <c r="J362" s="2196"/>
      <c r="K362" s="2196"/>
      <c r="L362" s="2196"/>
      <c r="M362" s="1943"/>
      <c r="N362" s="1943"/>
      <c r="O362" s="2188" t="s">
        <v>772</v>
      </c>
      <c r="P362" s="2189"/>
      <c r="Q362" s="2190"/>
      <c r="R362" s="2190"/>
      <c r="S362" s="2190"/>
      <c r="T362" s="1992">
        <v>1</v>
      </c>
      <c r="U362" s="1988" t="s">
        <v>87</v>
      </c>
      <c r="V362" s="1989">
        <v>200000</v>
      </c>
      <c r="W362" s="2181" t="s">
        <v>84</v>
      </c>
      <c r="X362" s="2184">
        <f t="shared" ref="X362:X368" si="21">PRODUCT(V362,T362,R362)</f>
        <v>200000</v>
      </c>
      <c r="Y362" s="2078"/>
      <c r="Z362" s="2369"/>
    </row>
    <row r="363" spans="1:26" ht="18" customHeight="1">
      <c r="A363" s="2156"/>
      <c r="B363" s="2367"/>
      <c r="C363" s="2367"/>
      <c r="D363" s="2367"/>
      <c r="E363" s="2367"/>
      <c r="F363" s="2296"/>
      <c r="G363" s="2196"/>
      <c r="H363" s="2196"/>
      <c r="I363" s="2196"/>
      <c r="J363" s="2196"/>
      <c r="K363" s="2196"/>
      <c r="L363" s="2196"/>
      <c r="M363" s="1943"/>
      <c r="N363" s="1943"/>
      <c r="O363" s="2193" t="s">
        <v>788</v>
      </c>
      <c r="P363" s="2178"/>
      <c r="Q363" s="2178"/>
      <c r="R363" s="2178"/>
      <c r="S363" s="2179"/>
      <c r="T363" s="2180">
        <v>3</v>
      </c>
      <c r="U363" s="2181" t="s">
        <v>87</v>
      </c>
      <c r="V363" s="2182">
        <v>50000</v>
      </c>
      <c r="W363" s="2181" t="s">
        <v>84</v>
      </c>
      <c r="X363" s="2184">
        <f t="shared" si="21"/>
        <v>150000</v>
      </c>
      <c r="Y363" s="2078"/>
      <c r="Z363" s="2369"/>
    </row>
    <row r="364" spans="1:26" ht="18" customHeight="1">
      <c r="A364" s="2156"/>
      <c r="B364" s="2367"/>
      <c r="C364" s="2367"/>
      <c r="D364" s="2367"/>
      <c r="E364" s="2367"/>
      <c r="F364" s="2296"/>
      <c r="G364" s="2196"/>
      <c r="H364" s="2196"/>
      <c r="I364" s="2196"/>
      <c r="J364" s="2196"/>
      <c r="K364" s="2196"/>
      <c r="L364" s="2196"/>
      <c r="M364" s="1943"/>
      <c r="N364" s="1943"/>
      <c r="O364" s="2193" t="s">
        <v>789</v>
      </c>
      <c r="P364" s="2178"/>
      <c r="Q364" s="2178"/>
      <c r="R364" s="2206">
        <v>16</v>
      </c>
      <c r="S364" s="2179" t="s">
        <v>87</v>
      </c>
      <c r="T364" s="2180">
        <v>1</v>
      </c>
      <c r="U364" s="2181" t="s">
        <v>87</v>
      </c>
      <c r="V364" s="2182">
        <v>7000</v>
      </c>
      <c r="W364" s="2181" t="s">
        <v>84</v>
      </c>
      <c r="X364" s="2184">
        <f t="shared" si="21"/>
        <v>112000</v>
      </c>
      <c r="Y364" s="2078"/>
      <c r="Z364" s="2369"/>
    </row>
    <row r="365" spans="1:26" ht="18" customHeight="1">
      <c r="A365" s="2156"/>
      <c r="B365" s="2367"/>
      <c r="C365" s="2367"/>
      <c r="D365" s="2367"/>
      <c r="E365" s="2367"/>
      <c r="F365" s="2296"/>
      <c r="G365" s="2196"/>
      <c r="H365" s="2196"/>
      <c r="I365" s="2196"/>
      <c r="J365" s="2196"/>
      <c r="K365" s="2196"/>
      <c r="L365" s="2196"/>
      <c r="M365" s="1943"/>
      <c r="N365" s="1943"/>
      <c r="O365" s="2193" t="s">
        <v>544</v>
      </c>
      <c r="P365" s="2192"/>
      <c r="Q365" s="2179"/>
      <c r="R365" s="2179"/>
      <c r="S365" s="2179"/>
      <c r="T365" s="2180">
        <v>2</v>
      </c>
      <c r="U365" s="2181" t="s">
        <v>87</v>
      </c>
      <c r="V365" s="2182">
        <v>100000</v>
      </c>
      <c r="W365" s="2181" t="s">
        <v>84</v>
      </c>
      <c r="X365" s="2184">
        <f t="shared" si="21"/>
        <v>200000</v>
      </c>
      <c r="Y365" s="2078"/>
      <c r="Z365" s="2369"/>
    </row>
    <row r="366" spans="1:26" ht="18" customHeight="1">
      <c r="A366" s="2156"/>
      <c r="B366" s="2367"/>
      <c r="C366" s="2367"/>
      <c r="D366" s="2367"/>
      <c r="E366" s="2367"/>
      <c r="F366" s="2296"/>
      <c r="G366" s="2196"/>
      <c r="H366" s="2196"/>
      <c r="I366" s="2196"/>
      <c r="J366" s="2196"/>
      <c r="K366" s="2196"/>
      <c r="L366" s="2196"/>
      <c r="M366" s="1943"/>
      <c r="N366" s="1943"/>
      <c r="O366" s="2193" t="s">
        <v>790</v>
      </c>
      <c r="P366" s="2178"/>
      <c r="Q366" s="2178"/>
      <c r="R366" s="2178"/>
      <c r="S366" s="2179"/>
      <c r="T366" s="2180">
        <v>2</v>
      </c>
      <c r="U366" s="2181" t="s">
        <v>87</v>
      </c>
      <c r="V366" s="2182">
        <v>100000</v>
      </c>
      <c r="W366" s="2181" t="s">
        <v>84</v>
      </c>
      <c r="X366" s="2184">
        <f t="shared" si="21"/>
        <v>200000</v>
      </c>
      <c r="Y366" s="2078"/>
      <c r="Z366" s="2369"/>
    </row>
    <row r="367" spans="1:26" ht="18" customHeight="1">
      <c r="A367" s="2156"/>
      <c r="B367" s="2367"/>
      <c r="C367" s="2367"/>
      <c r="D367" s="2367"/>
      <c r="E367" s="2367"/>
      <c r="F367" s="2296"/>
      <c r="G367" s="2196"/>
      <c r="H367" s="2196"/>
      <c r="I367" s="2196"/>
      <c r="J367" s="2196"/>
      <c r="K367" s="2196"/>
      <c r="L367" s="2196"/>
      <c r="M367" s="1943"/>
      <c r="N367" s="1943"/>
      <c r="O367" s="2193" t="s">
        <v>791</v>
      </c>
      <c r="P367" s="2178"/>
      <c r="Q367" s="2178"/>
      <c r="R367" s="2178"/>
      <c r="S367" s="2179"/>
      <c r="T367" s="2180">
        <v>2</v>
      </c>
      <c r="U367" s="2181" t="s">
        <v>87</v>
      </c>
      <c r="V367" s="2182">
        <v>231000</v>
      </c>
      <c r="W367" s="2181" t="s">
        <v>84</v>
      </c>
      <c r="X367" s="2184">
        <f t="shared" si="21"/>
        <v>462000</v>
      </c>
      <c r="Y367" s="2078"/>
      <c r="Z367" s="2369"/>
    </row>
    <row r="368" spans="1:26" ht="18" customHeight="1">
      <c r="A368" s="2156"/>
      <c r="B368" s="2367"/>
      <c r="C368" s="2367"/>
      <c r="D368" s="2367"/>
      <c r="E368" s="2367"/>
      <c r="F368" s="2296"/>
      <c r="G368" s="2196"/>
      <c r="H368" s="2196"/>
      <c r="I368" s="2196"/>
      <c r="J368" s="2196"/>
      <c r="K368" s="2196"/>
      <c r="L368" s="2196"/>
      <c r="M368" s="1943"/>
      <c r="N368" s="1943"/>
      <c r="O368" s="2193" t="s">
        <v>792</v>
      </c>
      <c r="P368" s="2178"/>
      <c r="Q368" s="2178"/>
      <c r="R368" s="2178"/>
      <c r="S368" s="2179"/>
      <c r="T368" s="2180">
        <v>2</v>
      </c>
      <c r="U368" s="2181" t="s">
        <v>87</v>
      </c>
      <c r="V368" s="2182">
        <v>450000</v>
      </c>
      <c r="W368" s="2181" t="s">
        <v>84</v>
      </c>
      <c r="X368" s="2184">
        <f t="shared" si="21"/>
        <v>900000</v>
      </c>
      <c r="Y368" s="2078"/>
      <c r="Z368" s="2369"/>
    </row>
    <row r="369" spans="1:26" ht="18" customHeight="1">
      <c r="A369" s="2156"/>
      <c r="B369" s="2367"/>
      <c r="C369" s="2367"/>
      <c r="D369" s="2367"/>
      <c r="E369" s="2367"/>
      <c r="F369" s="2296"/>
      <c r="G369" s="2196"/>
      <c r="H369" s="2196"/>
      <c r="I369" s="2196"/>
      <c r="J369" s="2196"/>
      <c r="K369" s="2196"/>
      <c r="L369" s="2196"/>
      <c r="M369" s="1943"/>
      <c r="N369" s="1943"/>
      <c r="O369" s="2183" t="s">
        <v>1216</v>
      </c>
      <c r="P369" s="2178"/>
      <c r="Q369" s="2178"/>
      <c r="R369" s="2178"/>
      <c r="S369" s="2179"/>
      <c r="T369" s="2180"/>
      <c r="U369" s="2181"/>
      <c r="V369" s="2182"/>
      <c r="W369" s="2181"/>
      <c r="X369" s="2184"/>
      <c r="Y369" s="2078"/>
      <c r="Z369" s="2369"/>
    </row>
    <row r="370" spans="1:26" ht="18" customHeight="1">
      <c r="A370" s="2156"/>
      <c r="B370" s="2367"/>
      <c r="C370" s="2367"/>
      <c r="D370" s="2367"/>
      <c r="E370" s="2367"/>
      <c r="F370" s="2296"/>
      <c r="G370" s="2196"/>
      <c r="H370" s="2196"/>
      <c r="I370" s="2196"/>
      <c r="J370" s="2196"/>
      <c r="K370" s="2196"/>
      <c r="L370" s="2196"/>
      <c r="M370" s="1943"/>
      <c r="N370" s="1943"/>
      <c r="O370" s="2177" t="s">
        <v>1144</v>
      </c>
      <c r="P370" s="2178"/>
      <c r="Q370" s="2178"/>
      <c r="R370" s="2178"/>
      <c r="S370" s="2179"/>
      <c r="T370" s="2180">
        <v>3</v>
      </c>
      <c r="U370" s="2181" t="s">
        <v>87</v>
      </c>
      <c r="V370" s="2182">
        <v>60000</v>
      </c>
      <c r="W370" s="2181" t="s">
        <v>84</v>
      </c>
      <c r="X370" s="2184">
        <f>PRODUCT(V370,T370,R370)</f>
        <v>180000</v>
      </c>
      <c r="Y370" s="2078"/>
      <c r="Z370" s="2369"/>
    </row>
    <row r="371" spans="1:26" ht="18" customHeight="1">
      <c r="A371" s="2156"/>
      <c r="B371" s="2367"/>
      <c r="C371" s="2367"/>
      <c r="D371" s="2367"/>
      <c r="E371" s="2367"/>
      <c r="F371" s="2296"/>
      <c r="G371" s="2196"/>
      <c r="H371" s="2196"/>
      <c r="I371" s="2196"/>
      <c r="J371" s="2196"/>
      <c r="K371" s="2196"/>
      <c r="L371" s="2196"/>
      <c r="M371" s="1943"/>
      <c r="N371" s="1943"/>
      <c r="O371" s="2193" t="s">
        <v>1145</v>
      </c>
      <c r="P371" s="2178"/>
      <c r="Q371" s="2178"/>
      <c r="R371" s="2206"/>
      <c r="S371" s="2179"/>
      <c r="T371" s="2180"/>
      <c r="U371" s="2181"/>
      <c r="V371" s="2182"/>
      <c r="W371" s="2181"/>
      <c r="X371" s="2184"/>
      <c r="Y371" s="2078"/>
      <c r="Z371" s="2369"/>
    </row>
    <row r="372" spans="1:26" ht="18" customHeight="1">
      <c r="A372" s="2156"/>
      <c r="B372" s="2367"/>
      <c r="C372" s="2367"/>
      <c r="D372" s="2367"/>
      <c r="E372" s="2367"/>
      <c r="F372" s="2296"/>
      <c r="G372" s="2196"/>
      <c r="H372" s="2196"/>
      <c r="I372" s="2196"/>
      <c r="J372" s="2196"/>
      <c r="K372" s="2196"/>
      <c r="L372" s="2196"/>
      <c r="M372" s="1943"/>
      <c r="N372" s="1943"/>
      <c r="O372" s="2208" t="s">
        <v>836</v>
      </c>
      <c r="P372" s="2178"/>
      <c r="Q372" s="2178"/>
      <c r="R372" s="2206">
        <v>7</v>
      </c>
      <c r="S372" s="2179" t="s">
        <v>87</v>
      </c>
      <c r="T372" s="2180">
        <v>6</v>
      </c>
      <c r="U372" s="2181" t="s">
        <v>87</v>
      </c>
      <c r="V372" s="2182">
        <v>10000</v>
      </c>
      <c r="W372" s="2181" t="s">
        <v>84</v>
      </c>
      <c r="X372" s="2184">
        <f>PRODUCT(V372,T372,R372)</f>
        <v>420000</v>
      </c>
      <c r="Y372" s="2078"/>
      <c r="Z372" s="2369"/>
    </row>
    <row r="373" spans="1:26" ht="18" customHeight="1">
      <c r="A373" s="2156"/>
      <c r="B373" s="2367"/>
      <c r="C373" s="2367"/>
      <c r="D373" s="2367"/>
      <c r="E373" s="2367"/>
      <c r="F373" s="2296"/>
      <c r="G373" s="2196"/>
      <c r="H373" s="2196"/>
      <c r="I373" s="2196"/>
      <c r="J373" s="2196"/>
      <c r="K373" s="2196"/>
      <c r="L373" s="2196"/>
      <c r="M373" s="1943"/>
      <c r="N373" s="1943"/>
      <c r="O373" s="2208" t="s">
        <v>178</v>
      </c>
      <c r="P373" s="2178"/>
      <c r="Q373" s="2178"/>
      <c r="R373" s="2206"/>
      <c r="S373" s="2179"/>
      <c r="T373" s="2180">
        <v>2</v>
      </c>
      <c r="U373" s="2181" t="s">
        <v>87</v>
      </c>
      <c r="V373" s="2182">
        <v>105000</v>
      </c>
      <c r="W373" s="2181" t="s">
        <v>84</v>
      </c>
      <c r="X373" s="2184">
        <f>PRODUCT(V373,T373,R373)</f>
        <v>210000</v>
      </c>
      <c r="Y373" s="2078"/>
      <c r="Z373" s="2369"/>
    </row>
    <row r="374" spans="1:26" ht="18" customHeight="1">
      <c r="A374" s="2156"/>
      <c r="B374" s="2367"/>
      <c r="C374" s="2367"/>
      <c r="D374" s="2367"/>
      <c r="E374" s="2367"/>
      <c r="F374" s="2296"/>
      <c r="G374" s="2196"/>
      <c r="H374" s="2196"/>
      <c r="I374" s="2196"/>
      <c r="J374" s="2196"/>
      <c r="K374" s="2196"/>
      <c r="L374" s="2196"/>
      <c r="M374" s="1943"/>
      <c r="N374" s="1943"/>
      <c r="O374" s="2207" t="s">
        <v>1217</v>
      </c>
      <c r="P374" s="2178"/>
      <c r="Q374" s="2178"/>
      <c r="R374" s="2206"/>
      <c r="S374" s="2179"/>
      <c r="T374" s="2180"/>
      <c r="U374" s="2181"/>
      <c r="V374" s="2182"/>
      <c r="W374" s="2181"/>
      <c r="X374" s="2184"/>
      <c r="Y374" s="2078"/>
      <c r="Z374" s="2369"/>
    </row>
    <row r="375" spans="1:26" ht="18" customHeight="1">
      <c r="A375" s="2156"/>
      <c r="B375" s="2367"/>
      <c r="C375" s="2367"/>
      <c r="D375" s="2367"/>
      <c r="E375" s="2367"/>
      <c r="F375" s="2296"/>
      <c r="G375" s="2196"/>
      <c r="H375" s="2196"/>
      <c r="I375" s="2196"/>
      <c r="J375" s="2196"/>
      <c r="K375" s="2196"/>
      <c r="L375" s="2196"/>
      <c r="M375" s="1943"/>
      <c r="N375" s="1943"/>
      <c r="O375" s="2208" t="s">
        <v>1218</v>
      </c>
      <c r="P375" s="2178"/>
      <c r="Q375" s="2178"/>
      <c r="R375" s="2206"/>
      <c r="S375" s="2179"/>
      <c r="T375" s="2180">
        <v>4</v>
      </c>
      <c r="U375" s="2181" t="s">
        <v>87</v>
      </c>
      <c r="V375" s="2182">
        <v>200000</v>
      </c>
      <c r="W375" s="2181" t="s">
        <v>84</v>
      </c>
      <c r="X375" s="2184">
        <f>PRODUCT(V375,T375,R375)</f>
        <v>800000</v>
      </c>
      <c r="Y375" s="2078"/>
      <c r="Z375" s="2369"/>
    </row>
    <row r="376" spans="1:26" ht="18" customHeight="1">
      <c r="A376" s="2156"/>
      <c r="B376" s="2367"/>
      <c r="C376" s="2367"/>
      <c r="D376" s="2367"/>
      <c r="E376" s="2169" t="s">
        <v>294</v>
      </c>
      <c r="F376" s="2026" t="s">
        <v>447</v>
      </c>
      <c r="G376" s="1944">
        <v>112912000</v>
      </c>
      <c r="H376" s="1944">
        <v>108880000</v>
      </c>
      <c r="I376" s="1944">
        <v>111290000</v>
      </c>
      <c r="J376" s="1944">
        <v>124491000</v>
      </c>
      <c r="K376" s="1944">
        <v>124491000</v>
      </c>
      <c r="L376" s="1944">
        <f>SUM(X377:X437)</f>
        <v>124491000</v>
      </c>
      <c r="M376" s="1945">
        <f>L376-K376</f>
        <v>0</v>
      </c>
      <c r="N376" s="204">
        <f>M376/H376</f>
        <v>0</v>
      </c>
      <c r="O376" s="2108" t="s">
        <v>564</v>
      </c>
      <c r="P376" s="2209"/>
      <c r="Q376" s="2122"/>
      <c r="R376" s="2122"/>
      <c r="S376" s="2122"/>
      <c r="T376" s="2123"/>
      <c r="U376" s="2122"/>
      <c r="V376" s="2210"/>
      <c r="W376" s="2122"/>
      <c r="X376" s="2034"/>
      <c r="Y376" s="2078"/>
      <c r="Z376" s="2369"/>
    </row>
    <row r="377" spans="1:26" ht="18" customHeight="1">
      <c r="A377" s="2156"/>
      <c r="B377" s="2367"/>
      <c r="C377" s="2367"/>
      <c r="D377" s="2367"/>
      <c r="E377" s="2367"/>
      <c r="F377" s="2296" t="s">
        <v>448</v>
      </c>
      <c r="G377" s="2196"/>
      <c r="H377" s="2196"/>
      <c r="I377" s="2196"/>
      <c r="J377" s="2196"/>
      <c r="K377" s="2196"/>
      <c r="L377" s="2196"/>
      <c r="M377" s="1943"/>
      <c r="N377" s="1943"/>
      <c r="O377" s="2211" t="s">
        <v>752</v>
      </c>
      <c r="P377" s="2212"/>
      <c r="Q377" s="1991"/>
      <c r="R377" s="1993">
        <v>16</v>
      </c>
      <c r="S377" s="1988" t="s">
        <v>87</v>
      </c>
      <c r="T377" s="2119">
        <v>40</v>
      </c>
      <c r="U377" s="1991" t="s">
        <v>87</v>
      </c>
      <c r="V377" s="2187">
        <v>12000</v>
      </c>
      <c r="W377" s="1991" t="s">
        <v>84</v>
      </c>
      <c r="X377" s="1990">
        <f t="shared" ref="X377:X383" si="22">PRODUCT(V377,T377,R377)</f>
        <v>7680000</v>
      </c>
      <c r="Y377" s="2078"/>
      <c r="Z377" s="2369"/>
    </row>
    <row r="378" spans="1:26" ht="18" customHeight="1">
      <c r="A378" s="2156"/>
      <c r="B378" s="2367"/>
      <c r="C378" s="2367"/>
      <c r="D378" s="2367"/>
      <c r="E378" s="2367"/>
      <c r="F378" s="2296"/>
      <c r="G378" s="2196"/>
      <c r="H378" s="2196"/>
      <c r="I378" s="2196"/>
      <c r="J378" s="2196"/>
      <c r="K378" s="2196"/>
      <c r="L378" s="2196"/>
      <c r="M378" s="1943"/>
      <c r="N378" s="1943"/>
      <c r="O378" s="2211" t="s">
        <v>753</v>
      </c>
      <c r="P378" s="2212"/>
      <c r="Q378" s="1991"/>
      <c r="R378" s="1993"/>
      <c r="S378" s="1988"/>
      <c r="T378" s="1992">
        <v>4</v>
      </c>
      <c r="U378" s="1988" t="s">
        <v>87</v>
      </c>
      <c r="V378" s="1989">
        <v>62500</v>
      </c>
      <c r="W378" s="1988" t="s">
        <v>84</v>
      </c>
      <c r="X378" s="1990">
        <f t="shared" si="22"/>
        <v>250000</v>
      </c>
      <c r="Y378" s="2078"/>
      <c r="Z378" s="2369"/>
    </row>
    <row r="379" spans="1:26" ht="18" customHeight="1">
      <c r="A379" s="2156"/>
      <c r="B379" s="2367"/>
      <c r="C379" s="2367"/>
      <c r="D379" s="2367"/>
      <c r="E379" s="2367"/>
      <c r="F379" s="2296"/>
      <c r="G379" s="2196"/>
      <c r="H379" s="2196"/>
      <c r="I379" s="2196"/>
      <c r="J379" s="2196"/>
      <c r="K379" s="2196"/>
      <c r="L379" s="2196"/>
      <c r="M379" s="1943"/>
      <c r="N379" s="1943"/>
      <c r="O379" s="2211" t="s">
        <v>754</v>
      </c>
      <c r="P379" s="2212"/>
      <c r="Q379" s="1991"/>
      <c r="R379" s="1993">
        <v>5</v>
      </c>
      <c r="S379" s="1988" t="s">
        <v>87</v>
      </c>
      <c r="T379" s="1992">
        <v>42</v>
      </c>
      <c r="U379" s="1988" t="s">
        <v>87</v>
      </c>
      <c r="V379" s="1989">
        <v>58200</v>
      </c>
      <c r="W379" s="1988" t="s">
        <v>84</v>
      </c>
      <c r="X379" s="1990">
        <f t="shared" si="22"/>
        <v>12222000</v>
      </c>
      <c r="Y379" s="2078"/>
      <c r="Z379" s="2369"/>
    </row>
    <row r="380" spans="1:26" ht="18" customHeight="1">
      <c r="A380" s="2156"/>
      <c r="B380" s="2367"/>
      <c r="C380" s="2367"/>
      <c r="D380" s="2367"/>
      <c r="E380" s="2367"/>
      <c r="F380" s="2296"/>
      <c r="G380" s="2196"/>
      <c r="H380" s="2196"/>
      <c r="I380" s="2196"/>
      <c r="J380" s="2196"/>
      <c r="K380" s="2196"/>
      <c r="L380" s="2196"/>
      <c r="M380" s="1943"/>
      <c r="N380" s="1943"/>
      <c r="O380" s="2211" t="s">
        <v>967</v>
      </c>
      <c r="P380" s="2212"/>
      <c r="Q380" s="1991"/>
      <c r="R380" s="1993">
        <v>16</v>
      </c>
      <c r="S380" s="1988" t="s">
        <v>87</v>
      </c>
      <c r="T380" s="1992">
        <v>40</v>
      </c>
      <c r="U380" s="1988" t="s">
        <v>87</v>
      </c>
      <c r="V380" s="1989">
        <v>6250</v>
      </c>
      <c r="W380" s="1988" t="s">
        <v>84</v>
      </c>
      <c r="X380" s="1990">
        <f t="shared" si="22"/>
        <v>4000000</v>
      </c>
      <c r="Y380" s="2078" t="s">
        <v>968</v>
      </c>
      <c r="Z380" s="2369"/>
    </row>
    <row r="381" spans="1:26" ht="18" customHeight="1">
      <c r="A381" s="2156"/>
      <c r="B381" s="2367"/>
      <c r="C381" s="2367"/>
      <c r="D381" s="2367"/>
      <c r="E381" s="2367"/>
      <c r="F381" s="2296"/>
      <c r="G381" s="2196"/>
      <c r="H381" s="2196"/>
      <c r="I381" s="2196"/>
      <c r="J381" s="2196"/>
      <c r="K381" s="2196"/>
      <c r="L381" s="2196"/>
      <c r="M381" s="1943"/>
      <c r="N381" s="1943"/>
      <c r="O381" s="2211" t="s">
        <v>969</v>
      </c>
      <c r="P381" s="2212"/>
      <c r="Q381" s="1991"/>
      <c r="R381" s="1993">
        <v>10</v>
      </c>
      <c r="S381" s="1988" t="s">
        <v>87</v>
      </c>
      <c r="T381" s="1992">
        <v>10</v>
      </c>
      <c r="U381" s="1988" t="s">
        <v>87</v>
      </c>
      <c r="V381" s="1989">
        <v>11000</v>
      </c>
      <c r="W381" s="1988" t="s">
        <v>84</v>
      </c>
      <c r="X381" s="1990">
        <f t="shared" si="22"/>
        <v>1100000</v>
      </c>
      <c r="Y381" s="2078" t="s">
        <v>970</v>
      </c>
      <c r="Z381" s="2369"/>
    </row>
    <row r="382" spans="1:26" ht="18" customHeight="1">
      <c r="A382" s="2156"/>
      <c r="B382" s="2367"/>
      <c r="C382" s="2367"/>
      <c r="D382" s="2367"/>
      <c r="E382" s="2367"/>
      <c r="F382" s="2296"/>
      <c r="G382" s="2196"/>
      <c r="H382" s="2196"/>
      <c r="I382" s="2196"/>
      <c r="J382" s="2196"/>
      <c r="K382" s="2196"/>
      <c r="L382" s="2196"/>
      <c r="M382" s="1943"/>
      <c r="N382" s="1943"/>
      <c r="O382" s="2211" t="s">
        <v>971</v>
      </c>
      <c r="P382" s="2212"/>
      <c r="Q382" s="1991"/>
      <c r="R382" s="1993">
        <v>16</v>
      </c>
      <c r="S382" s="1988" t="s">
        <v>87</v>
      </c>
      <c r="T382" s="1992">
        <v>5</v>
      </c>
      <c r="U382" s="1988" t="s">
        <v>87</v>
      </c>
      <c r="V382" s="1989">
        <v>57250</v>
      </c>
      <c r="W382" s="1988" t="s">
        <v>84</v>
      </c>
      <c r="X382" s="1990">
        <f t="shared" si="22"/>
        <v>4580000</v>
      </c>
      <c r="Y382" s="2078"/>
      <c r="Z382" s="2369"/>
    </row>
    <row r="383" spans="1:26" ht="18" customHeight="1">
      <c r="A383" s="2156"/>
      <c r="B383" s="2367"/>
      <c r="C383" s="2367"/>
      <c r="D383" s="2367"/>
      <c r="E383" s="2367"/>
      <c r="F383" s="2296"/>
      <c r="G383" s="2196"/>
      <c r="H383" s="2196"/>
      <c r="I383" s="2196"/>
      <c r="J383" s="2196"/>
      <c r="K383" s="2196"/>
      <c r="L383" s="2196"/>
      <c r="M383" s="1943"/>
      <c r="N383" s="1943"/>
      <c r="O383" s="2211" t="s">
        <v>972</v>
      </c>
      <c r="P383" s="2212"/>
      <c r="Q383" s="1991"/>
      <c r="R383" s="1993"/>
      <c r="S383" s="1988"/>
      <c r="T383" s="1992">
        <v>1</v>
      </c>
      <c r="U383" s="1988" t="s">
        <v>87</v>
      </c>
      <c r="V383" s="1989">
        <v>114000</v>
      </c>
      <c r="W383" s="1988" t="s">
        <v>84</v>
      </c>
      <c r="X383" s="1990">
        <f t="shared" si="22"/>
        <v>114000</v>
      </c>
      <c r="Y383" s="2078"/>
      <c r="Z383" s="2369"/>
    </row>
    <row r="384" spans="1:26" ht="18" customHeight="1">
      <c r="A384" s="2156"/>
      <c r="B384" s="2367"/>
      <c r="C384" s="2367"/>
      <c r="D384" s="2367"/>
      <c r="E384" s="2367"/>
      <c r="F384" s="2296"/>
      <c r="G384" s="2196"/>
      <c r="H384" s="2196"/>
      <c r="I384" s="2196"/>
      <c r="J384" s="2196"/>
      <c r="K384" s="2196"/>
      <c r="L384" s="2196"/>
      <c r="M384" s="1943"/>
      <c r="N384" s="1943"/>
      <c r="O384" s="2213" t="s">
        <v>565</v>
      </c>
      <c r="P384" s="2369"/>
      <c r="Q384" s="1991"/>
      <c r="R384" s="1991"/>
      <c r="S384" s="1991"/>
      <c r="T384" s="1992"/>
      <c r="U384" s="1991"/>
      <c r="V384" s="2187"/>
      <c r="W384" s="1991"/>
      <c r="X384" s="1990"/>
      <c r="Y384" s="2078"/>
      <c r="Z384" s="2369"/>
    </row>
    <row r="385" spans="1:26" ht="18" customHeight="1">
      <c r="A385" s="2156"/>
      <c r="B385" s="2367"/>
      <c r="C385" s="2367"/>
      <c r="D385" s="2367"/>
      <c r="E385" s="2367"/>
      <c r="F385" s="2296"/>
      <c r="G385" s="2196"/>
      <c r="H385" s="2196"/>
      <c r="I385" s="2196"/>
      <c r="J385" s="2196"/>
      <c r="K385" s="2196"/>
      <c r="L385" s="2196"/>
      <c r="M385" s="1943"/>
      <c r="N385" s="1943"/>
      <c r="O385" s="2362" t="s">
        <v>566</v>
      </c>
      <c r="P385" s="2369"/>
      <c r="Q385" s="1991"/>
      <c r="R385" s="1991"/>
      <c r="S385" s="1991"/>
      <c r="T385" s="1992">
        <v>2</v>
      </c>
      <c r="U385" s="1991" t="s">
        <v>87</v>
      </c>
      <c r="V385" s="2187">
        <v>350000</v>
      </c>
      <c r="W385" s="1991" t="s">
        <v>84</v>
      </c>
      <c r="X385" s="1990">
        <f>PRODUCT(V385,T385,R385)</f>
        <v>700000</v>
      </c>
      <c r="Y385" s="2078"/>
      <c r="Z385" s="2369"/>
    </row>
    <row r="386" spans="1:26" ht="18" customHeight="1">
      <c r="A386" s="2156"/>
      <c r="B386" s="2367"/>
      <c r="C386" s="2367"/>
      <c r="D386" s="2367"/>
      <c r="E386" s="2367"/>
      <c r="F386" s="2296"/>
      <c r="G386" s="2196"/>
      <c r="H386" s="2196"/>
      <c r="I386" s="2196"/>
      <c r="J386" s="2196"/>
      <c r="K386" s="2196"/>
      <c r="L386" s="2196"/>
      <c r="M386" s="1943"/>
      <c r="N386" s="1943"/>
      <c r="O386" s="2362" t="s">
        <v>567</v>
      </c>
      <c r="P386" s="2369"/>
      <c r="Q386" s="1991"/>
      <c r="R386" s="1991"/>
      <c r="S386" s="1991"/>
      <c r="T386" s="1992">
        <v>2</v>
      </c>
      <c r="U386" s="1991" t="s">
        <v>87</v>
      </c>
      <c r="V386" s="2187">
        <v>100000</v>
      </c>
      <c r="W386" s="1991" t="s">
        <v>84</v>
      </c>
      <c r="X386" s="1990">
        <f>PRODUCT(V386,T386,R386)</f>
        <v>200000</v>
      </c>
      <c r="Y386" s="2214"/>
      <c r="Z386" s="2369"/>
    </row>
    <row r="387" spans="1:26" ht="18" customHeight="1">
      <c r="A387" s="2156"/>
      <c r="B387" s="2367"/>
      <c r="C387" s="2367"/>
      <c r="D387" s="2367"/>
      <c r="E387" s="2367"/>
      <c r="F387" s="2296"/>
      <c r="G387" s="2196"/>
      <c r="H387" s="2196"/>
      <c r="I387" s="2196"/>
      <c r="J387" s="2196"/>
      <c r="K387" s="2196"/>
      <c r="L387" s="2196"/>
      <c r="M387" s="1943"/>
      <c r="N387" s="1943"/>
      <c r="O387" s="2362" t="s">
        <v>1402</v>
      </c>
      <c r="P387" s="2369"/>
      <c r="Q387" s="1991"/>
      <c r="R387" s="1991"/>
      <c r="S387" s="1991"/>
      <c r="T387" s="1992">
        <v>2</v>
      </c>
      <c r="U387" s="1991" t="s">
        <v>87</v>
      </c>
      <c r="V387" s="2187">
        <v>1250000</v>
      </c>
      <c r="W387" s="1991" t="s">
        <v>84</v>
      </c>
      <c r="X387" s="1990">
        <f>PRODUCT(V387,T387,R387)</f>
        <v>2500000</v>
      </c>
      <c r="Y387" s="2214"/>
      <c r="Z387" s="2369"/>
    </row>
    <row r="388" spans="1:26" ht="18" customHeight="1">
      <c r="A388" s="2156"/>
      <c r="B388" s="2367"/>
      <c r="C388" s="2367"/>
      <c r="D388" s="2367"/>
      <c r="E388" s="2367"/>
      <c r="F388" s="2296"/>
      <c r="G388" s="2196"/>
      <c r="H388" s="2196"/>
      <c r="I388" s="2196"/>
      <c r="J388" s="2196"/>
      <c r="K388" s="2196"/>
      <c r="L388" s="2196"/>
      <c r="M388" s="1943"/>
      <c r="N388" s="1943"/>
      <c r="O388" s="2213" t="s">
        <v>568</v>
      </c>
      <c r="P388" s="2369"/>
      <c r="Q388" s="1991"/>
      <c r="R388" s="1991"/>
      <c r="S388" s="1991"/>
      <c r="T388" s="1992"/>
      <c r="U388" s="1991"/>
      <c r="V388" s="2187"/>
      <c r="W388" s="1991"/>
      <c r="X388" s="1990"/>
      <c r="Y388" s="2078"/>
      <c r="Z388" s="2369"/>
    </row>
    <row r="389" spans="1:26" ht="18" customHeight="1">
      <c r="A389" s="2156"/>
      <c r="B389" s="2367"/>
      <c r="C389" s="2367"/>
      <c r="D389" s="2367"/>
      <c r="E389" s="2367"/>
      <c r="F389" s="2296"/>
      <c r="G389" s="2196"/>
      <c r="H389" s="2196"/>
      <c r="I389" s="2196"/>
      <c r="J389" s="2196"/>
      <c r="K389" s="2196"/>
      <c r="L389" s="2196"/>
      <c r="M389" s="1943"/>
      <c r="N389" s="1943"/>
      <c r="O389" s="2362" t="s">
        <v>566</v>
      </c>
      <c r="P389" s="2369"/>
      <c r="Q389" s="1991"/>
      <c r="R389" s="1991" t="s">
        <v>119</v>
      </c>
      <c r="S389" s="1991" t="s">
        <v>119</v>
      </c>
      <c r="T389" s="1992">
        <v>2</v>
      </c>
      <c r="U389" s="1991" t="s">
        <v>87</v>
      </c>
      <c r="V389" s="2187">
        <v>300000</v>
      </c>
      <c r="W389" s="1991" t="s">
        <v>84</v>
      </c>
      <c r="X389" s="1990">
        <f>PRODUCT(V389,T389,R389)</f>
        <v>600000</v>
      </c>
      <c r="Y389" s="2078"/>
      <c r="Z389" s="2369"/>
    </row>
    <row r="390" spans="1:26" ht="18" customHeight="1">
      <c r="A390" s="2156"/>
      <c r="B390" s="2367"/>
      <c r="C390" s="2367"/>
      <c r="D390" s="2367"/>
      <c r="E390" s="2367"/>
      <c r="F390" s="2296"/>
      <c r="G390" s="2196"/>
      <c r="H390" s="2196"/>
      <c r="I390" s="2196"/>
      <c r="J390" s="2196"/>
      <c r="K390" s="2196"/>
      <c r="L390" s="2196"/>
      <c r="M390" s="1943"/>
      <c r="N390" s="1943"/>
      <c r="O390" s="2362" t="s">
        <v>567</v>
      </c>
      <c r="P390" s="2369"/>
      <c r="Q390" s="1991"/>
      <c r="R390" s="1991"/>
      <c r="S390" s="1991"/>
      <c r="T390" s="1992">
        <v>2</v>
      </c>
      <c r="U390" s="1991" t="s">
        <v>87</v>
      </c>
      <c r="V390" s="2187">
        <v>50000</v>
      </c>
      <c r="W390" s="1991" t="s">
        <v>84</v>
      </c>
      <c r="X390" s="1990">
        <f>PRODUCT(V390,T390,R390)</f>
        <v>100000</v>
      </c>
      <c r="Y390" s="2078"/>
      <c r="Z390" s="2369"/>
    </row>
    <row r="391" spans="1:26" ht="18" customHeight="1">
      <c r="A391" s="2156"/>
      <c r="B391" s="2367"/>
      <c r="C391" s="2367"/>
      <c r="D391" s="2367"/>
      <c r="E391" s="2367"/>
      <c r="F391" s="2296"/>
      <c r="G391" s="2196"/>
      <c r="H391" s="2196"/>
      <c r="I391" s="2196"/>
      <c r="J391" s="2196"/>
      <c r="K391" s="2196"/>
      <c r="L391" s="2196"/>
      <c r="M391" s="1943"/>
      <c r="N391" s="1943"/>
      <c r="O391" s="2213" t="s">
        <v>973</v>
      </c>
      <c r="P391" s="2369"/>
      <c r="Q391" s="1991"/>
      <c r="R391" s="1991"/>
      <c r="S391" s="1991"/>
      <c r="T391" s="1992"/>
      <c r="U391" s="1991"/>
      <c r="V391" s="2187"/>
      <c r="W391" s="1991"/>
      <c r="X391" s="1990"/>
      <c r="Y391" s="2078"/>
      <c r="Z391" s="2369"/>
    </row>
    <row r="392" spans="1:26" ht="18" customHeight="1">
      <c r="A392" s="2156"/>
      <c r="B392" s="2367"/>
      <c r="C392" s="2367"/>
      <c r="D392" s="2367"/>
      <c r="E392" s="2367"/>
      <c r="F392" s="2296"/>
      <c r="G392" s="2196"/>
      <c r="H392" s="2196"/>
      <c r="I392" s="2196"/>
      <c r="J392" s="2196"/>
      <c r="K392" s="2196"/>
      <c r="L392" s="2196"/>
      <c r="M392" s="1943"/>
      <c r="N392" s="1943"/>
      <c r="O392" s="2362" t="s">
        <v>974</v>
      </c>
      <c r="P392" s="2369"/>
      <c r="Q392" s="1991"/>
      <c r="R392" s="1991"/>
      <c r="S392" s="1991"/>
      <c r="T392" s="1992">
        <v>44</v>
      </c>
      <c r="U392" s="1991" t="s">
        <v>87</v>
      </c>
      <c r="V392" s="2187">
        <v>80000</v>
      </c>
      <c r="W392" s="1991" t="s">
        <v>84</v>
      </c>
      <c r="X392" s="1990">
        <f>PRODUCT(V392,T392,R392)</f>
        <v>3520000</v>
      </c>
      <c r="Y392" s="2078"/>
      <c r="Z392" s="2369"/>
    </row>
    <row r="393" spans="1:26" ht="18" customHeight="1">
      <c r="A393" s="2156"/>
      <c r="B393" s="2367"/>
      <c r="C393" s="2367"/>
      <c r="D393" s="2367"/>
      <c r="E393" s="2367"/>
      <c r="F393" s="2296"/>
      <c r="G393" s="2196"/>
      <c r="H393" s="2196"/>
      <c r="I393" s="2196"/>
      <c r="J393" s="2196"/>
      <c r="K393" s="2196"/>
      <c r="L393" s="2196"/>
      <c r="M393" s="1943"/>
      <c r="N393" s="1943"/>
      <c r="O393" s="2362" t="s">
        <v>567</v>
      </c>
      <c r="P393" s="2369"/>
      <c r="Q393" s="1991"/>
      <c r="R393" s="1991"/>
      <c r="S393" s="1991"/>
      <c r="T393" s="1992">
        <v>5</v>
      </c>
      <c r="U393" s="1991" t="s">
        <v>87</v>
      </c>
      <c r="V393" s="2187">
        <v>100000</v>
      </c>
      <c r="W393" s="1991" t="s">
        <v>84</v>
      </c>
      <c r="X393" s="1990">
        <f>PRODUCT(V393,T393,R393)</f>
        <v>500000</v>
      </c>
      <c r="Y393" s="2078"/>
      <c r="Z393" s="2369"/>
    </row>
    <row r="394" spans="1:26" ht="18" customHeight="1">
      <c r="A394" s="2156"/>
      <c r="B394" s="2367"/>
      <c r="C394" s="2367"/>
      <c r="D394" s="2367"/>
      <c r="E394" s="2367"/>
      <c r="F394" s="2296"/>
      <c r="G394" s="2196"/>
      <c r="H394" s="2196"/>
      <c r="I394" s="2196"/>
      <c r="J394" s="2196"/>
      <c r="K394" s="2196"/>
      <c r="L394" s="2196"/>
      <c r="M394" s="1943"/>
      <c r="N394" s="1943"/>
      <c r="O394" s="2213" t="s">
        <v>755</v>
      </c>
      <c r="P394" s="2369"/>
      <c r="Q394" s="1991"/>
      <c r="R394" s="1991"/>
      <c r="S394" s="1991"/>
      <c r="T394" s="1992"/>
      <c r="U394" s="1991"/>
      <c r="V394" s="2187"/>
      <c r="W394" s="1991"/>
      <c r="X394" s="1990"/>
      <c r="Y394" s="2078"/>
      <c r="Z394" s="2369"/>
    </row>
    <row r="395" spans="1:26" ht="18" customHeight="1">
      <c r="A395" s="2156"/>
      <c r="B395" s="2367"/>
      <c r="C395" s="2367"/>
      <c r="D395" s="2367"/>
      <c r="E395" s="2367"/>
      <c r="F395" s="2296"/>
      <c r="G395" s="2196"/>
      <c r="H395" s="2196"/>
      <c r="I395" s="2196"/>
      <c r="J395" s="2196"/>
      <c r="K395" s="2196"/>
      <c r="L395" s="2196"/>
      <c r="M395" s="1943"/>
      <c r="N395" s="1943"/>
      <c r="O395" s="2362" t="s">
        <v>569</v>
      </c>
      <c r="P395" s="2369"/>
      <c r="Q395" s="1991"/>
      <c r="R395" s="1991" t="s">
        <v>119</v>
      </c>
      <c r="S395" s="1991" t="s">
        <v>119</v>
      </c>
      <c r="T395" s="1992">
        <v>44</v>
      </c>
      <c r="U395" s="1991" t="s">
        <v>87</v>
      </c>
      <c r="V395" s="2187">
        <v>80000</v>
      </c>
      <c r="W395" s="1991" t="s">
        <v>84</v>
      </c>
      <c r="X395" s="1990">
        <f>PRODUCT(V395,T395,R395)</f>
        <v>3520000</v>
      </c>
      <c r="Y395" s="2078"/>
      <c r="Z395" s="2369"/>
    </row>
    <row r="396" spans="1:26" ht="18" customHeight="1">
      <c r="A396" s="2156"/>
      <c r="B396" s="2367"/>
      <c r="C396" s="2367"/>
      <c r="D396" s="2367"/>
      <c r="E396" s="2367"/>
      <c r="F396" s="2296"/>
      <c r="G396" s="2196"/>
      <c r="H396" s="2196"/>
      <c r="I396" s="2196"/>
      <c r="J396" s="2196"/>
      <c r="K396" s="2196"/>
      <c r="L396" s="2196"/>
      <c r="M396" s="1943"/>
      <c r="N396" s="1943"/>
      <c r="O396" s="2362" t="s">
        <v>567</v>
      </c>
      <c r="P396" s="2369"/>
      <c r="Q396" s="1991"/>
      <c r="R396" s="1991"/>
      <c r="S396" s="1991"/>
      <c r="T396" s="1992">
        <v>3</v>
      </c>
      <c r="U396" s="1991" t="s">
        <v>87</v>
      </c>
      <c r="V396" s="2187">
        <v>100000</v>
      </c>
      <c r="W396" s="1991" t="s">
        <v>84</v>
      </c>
      <c r="X396" s="1990">
        <f>PRODUCT(V396,T396,R396)</f>
        <v>300000</v>
      </c>
      <c r="Y396" s="2078"/>
      <c r="Z396" s="2369"/>
    </row>
    <row r="397" spans="1:26" ht="18" customHeight="1">
      <c r="A397" s="2156"/>
      <c r="B397" s="2367"/>
      <c r="C397" s="2367"/>
      <c r="D397" s="2367"/>
      <c r="E397" s="2367"/>
      <c r="F397" s="2296"/>
      <c r="G397" s="2196"/>
      <c r="H397" s="2196"/>
      <c r="I397" s="2196"/>
      <c r="J397" s="2196"/>
      <c r="K397" s="2196"/>
      <c r="L397" s="2196"/>
      <c r="M397" s="1943"/>
      <c r="N397" s="1943"/>
      <c r="O397" s="2213" t="s">
        <v>975</v>
      </c>
      <c r="P397" s="2369"/>
      <c r="Q397" s="1991"/>
      <c r="R397" s="1991"/>
      <c r="S397" s="1991"/>
      <c r="T397" s="1992"/>
      <c r="U397" s="1991"/>
      <c r="V397" s="2187"/>
      <c r="W397" s="1991"/>
      <c r="X397" s="1990"/>
      <c r="Y397" s="2078"/>
      <c r="Z397" s="2369"/>
    </row>
    <row r="398" spans="1:26" ht="18" customHeight="1">
      <c r="A398" s="2156"/>
      <c r="B398" s="2367"/>
      <c r="C398" s="2367"/>
      <c r="D398" s="2367"/>
      <c r="E398" s="2367"/>
      <c r="F398" s="2296"/>
      <c r="G398" s="2196"/>
      <c r="H398" s="2196"/>
      <c r="I398" s="2196"/>
      <c r="J398" s="2196"/>
      <c r="K398" s="2196"/>
      <c r="L398" s="2196"/>
      <c r="M398" s="1943"/>
      <c r="N398" s="1943"/>
      <c r="O398" s="2362" t="s">
        <v>976</v>
      </c>
      <c r="P398" s="2369"/>
      <c r="Q398" s="1991"/>
      <c r="R398" s="1991"/>
      <c r="S398" s="1991"/>
      <c r="T398" s="1992">
        <v>1</v>
      </c>
      <c r="U398" s="1991" t="s">
        <v>87</v>
      </c>
      <c r="V398" s="2187">
        <v>2000000</v>
      </c>
      <c r="W398" s="1991" t="s">
        <v>84</v>
      </c>
      <c r="X398" s="1990">
        <f>PRODUCT(V398,T398,R398)</f>
        <v>2000000</v>
      </c>
      <c r="Y398" s="2078"/>
      <c r="Z398" s="2369"/>
    </row>
    <row r="399" spans="1:26" ht="18" customHeight="1">
      <c r="A399" s="2156"/>
      <c r="B399" s="2367"/>
      <c r="C399" s="2367"/>
      <c r="D399" s="2367"/>
      <c r="E399" s="2367"/>
      <c r="F399" s="2296"/>
      <c r="G399" s="2196"/>
      <c r="H399" s="2196"/>
      <c r="I399" s="2196"/>
      <c r="J399" s="2196"/>
      <c r="K399" s="2196"/>
      <c r="L399" s="2196"/>
      <c r="M399" s="1943"/>
      <c r="N399" s="1943"/>
      <c r="O399" s="2215" t="s">
        <v>977</v>
      </c>
      <c r="Q399" s="1946"/>
      <c r="R399" s="1946"/>
      <c r="S399" s="1946"/>
      <c r="T399" s="2216"/>
      <c r="U399" s="1946"/>
      <c r="V399" s="2217"/>
      <c r="W399" s="1946"/>
      <c r="X399" s="1990"/>
      <c r="Y399" s="2078"/>
      <c r="Z399" s="2369"/>
    </row>
    <row r="400" spans="1:26" ht="18" customHeight="1">
      <c r="A400" s="2156"/>
      <c r="B400" s="2367"/>
      <c r="C400" s="2367"/>
      <c r="D400" s="2367"/>
      <c r="E400" s="2367"/>
      <c r="F400" s="2296"/>
      <c r="G400" s="2196"/>
      <c r="H400" s="2196"/>
      <c r="I400" s="2196"/>
      <c r="J400" s="2196"/>
      <c r="K400" s="2196"/>
      <c r="L400" s="2196"/>
      <c r="M400" s="1943"/>
      <c r="N400" s="1943"/>
      <c r="O400" s="2369" t="s">
        <v>570</v>
      </c>
      <c r="P400" s="2369"/>
      <c r="Q400" s="1991"/>
      <c r="R400" s="1993">
        <v>5</v>
      </c>
      <c r="S400" s="1988" t="s">
        <v>87</v>
      </c>
      <c r="T400" s="1992">
        <v>45</v>
      </c>
      <c r="U400" s="1988" t="s">
        <v>87</v>
      </c>
      <c r="V400" s="1989">
        <v>7000</v>
      </c>
      <c r="W400" s="1988" t="s">
        <v>84</v>
      </c>
      <c r="X400" s="1990">
        <f>PRODUCT(V400,T400,R400)</f>
        <v>1575000</v>
      </c>
      <c r="Y400" s="2078"/>
      <c r="Z400" s="2369"/>
    </row>
    <row r="401" spans="1:26" ht="18" customHeight="1">
      <c r="A401" s="2156"/>
      <c r="B401" s="2367"/>
      <c r="C401" s="2367"/>
      <c r="D401" s="2367"/>
      <c r="E401" s="2367"/>
      <c r="F401" s="2296"/>
      <c r="G401" s="2196"/>
      <c r="H401" s="2196"/>
      <c r="I401" s="2196"/>
      <c r="J401" s="2196"/>
      <c r="K401" s="2196"/>
      <c r="L401" s="2196"/>
      <c r="M401" s="1943"/>
      <c r="N401" s="1943"/>
      <c r="O401" s="2218" t="s">
        <v>978</v>
      </c>
      <c r="P401" s="2212"/>
      <c r="Q401" s="1991"/>
      <c r="R401" s="1993"/>
      <c r="S401" s="1988"/>
      <c r="T401" s="1992"/>
      <c r="U401" s="1988"/>
      <c r="V401" s="1989"/>
      <c r="W401" s="1988"/>
      <c r="X401" s="1990"/>
      <c r="Y401" s="2078"/>
      <c r="Z401" s="2369"/>
    </row>
    <row r="402" spans="1:26" ht="18" customHeight="1">
      <c r="A402" s="2156"/>
      <c r="B402" s="2367"/>
      <c r="C402" s="2367"/>
      <c r="D402" s="2367"/>
      <c r="E402" s="2367"/>
      <c r="F402" s="2296"/>
      <c r="G402" s="2196"/>
      <c r="H402" s="2196"/>
      <c r="I402" s="2196"/>
      <c r="J402" s="2196"/>
      <c r="K402" s="2196"/>
      <c r="L402" s="2196"/>
      <c r="M402" s="1943"/>
      <c r="N402" s="1943"/>
      <c r="O402" s="2211" t="s">
        <v>979</v>
      </c>
      <c r="P402" s="2212"/>
      <c r="Q402" s="1991"/>
      <c r="R402" s="1993">
        <v>1</v>
      </c>
      <c r="S402" s="1988" t="s">
        <v>87</v>
      </c>
      <c r="T402" s="1992">
        <v>44</v>
      </c>
      <c r="U402" s="1988" t="s">
        <v>87</v>
      </c>
      <c r="V402" s="1989">
        <v>55000</v>
      </c>
      <c r="W402" s="1988" t="s">
        <v>84</v>
      </c>
      <c r="X402" s="1990">
        <f>PRODUCT(V402,T402,R402)</f>
        <v>2420000</v>
      </c>
      <c r="Y402" s="2078"/>
      <c r="Z402" s="2369"/>
    </row>
    <row r="403" spans="1:26" ht="18" customHeight="1">
      <c r="A403" s="2156"/>
      <c r="B403" s="2367"/>
      <c r="C403" s="2367"/>
      <c r="D403" s="2367"/>
      <c r="E403" s="2367"/>
      <c r="F403" s="2296"/>
      <c r="G403" s="2196"/>
      <c r="H403" s="2196"/>
      <c r="I403" s="2196"/>
      <c r="J403" s="2196"/>
      <c r="K403" s="2196"/>
      <c r="L403" s="2196"/>
      <c r="M403" s="1943"/>
      <c r="N403" s="1943"/>
      <c r="O403" s="2215" t="s">
        <v>980</v>
      </c>
      <c r="Q403" s="1946"/>
      <c r="R403" s="1946"/>
      <c r="S403" s="1946"/>
      <c r="T403" s="2216"/>
      <c r="U403" s="1946"/>
      <c r="V403" s="2217"/>
      <c r="W403" s="1946"/>
      <c r="X403" s="1990"/>
      <c r="Y403" s="2078"/>
      <c r="Z403" s="2369"/>
    </row>
    <row r="404" spans="1:26" ht="18" customHeight="1">
      <c r="A404" s="2156"/>
      <c r="B404" s="2367"/>
      <c r="C404" s="2367"/>
      <c r="D404" s="2367"/>
      <c r="E404" s="2367"/>
      <c r="F404" s="2296"/>
      <c r="G404" s="2196"/>
      <c r="H404" s="2196"/>
      <c r="I404" s="2196"/>
      <c r="J404" s="2196"/>
      <c r="K404" s="2196"/>
      <c r="L404" s="2196"/>
      <c r="M404" s="1943"/>
      <c r="N404" s="1943"/>
      <c r="O404" s="2368" t="s">
        <v>976</v>
      </c>
      <c r="Q404" s="1946"/>
      <c r="R404" s="1993">
        <v>6</v>
      </c>
      <c r="S404" s="1988" t="s">
        <v>87</v>
      </c>
      <c r="T404" s="1992">
        <v>46</v>
      </c>
      <c r="U404" s="1988" t="s">
        <v>87</v>
      </c>
      <c r="V404" s="1989">
        <v>7000</v>
      </c>
      <c r="W404" s="1988" t="s">
        <v>84</v>
      </c>
      <c r="X404" s="1990">
        <f>PRODUCT(V404,T404,R404)</f>
        <v>1932000</v>
      </c>
      <c r="Y404" s="2078"/>
      <c r="Z404" s="2369"/>
    </row>
    <row r="405" spans="1:26" ht="18" customHeight="1">
      <c r="A405" s="2156"/>
      <c r="B405" s="2367"/>
      <c r="C405" s="2367"/>
      <c r="D405" s="2367"/>
      <c r="E405" s="2367"/>
      <c r="F405" s="2296"/>
      <c r="G405" s="2196"/>
      <c r="H405" s="2196"/>
      <c r="I405" s="2196"/>
      <c r="J405" s="2196"/>
      <c r="K405" s="2196"/>
      <c r="L405" s="2196"/>
      <c r="M405" s="1943"/>
      <c r="N405" s="1943"/>
      <c r="O405" s="2215" t="s">
        <v>981</v>
      </c>
      <c r="Q405" s="1946"/>
      <c r="R405" s="1946"/>
      <c r="S405" s="1946"/>
      <c r="T405" s="2216"/>
      <c r="U405" s="1946"/>
      <c r="V405" s="2217"/>
      <c r="W405" s="1946"/>
      <c r="X405" s="1990"/>
      <c r="Y405" s="2078"/>
      <c r="Z405" s="2369"/>
    </row>
    <row r="406" spans="1:26" ht="18" customHeight="1">
      <c r="A406" s="2156"/>
      <c r="B406" s="2367"/>
      <c r="C406" s="2367"/>
      <c r="D406" s="2367"/>
      <c r="E406" s="2367"/>
      <c r="F406" s="2296"/>
      <c r="G406" s="2196"/>
      <c r="H406" s="2196"/>
      <c r="I406" s="2196"/>
      <c r="J406" s="2196"/>
      <c r="K406" s="2196"/>
      <c r="L406" s="2196"/>
      <c r="M406" s="1943"/>
      <c r="N406" s="1943"/>
      <c r="O406" s="2368" t="s">
        <v>570</v>
      </c>
      <c r="Q406" s="1946"/>
      <c r="R406" s="1993"/>
      <c r="S406" s="1988"/>
      <c r="T406" s="1992">
        <v>44</v>
      </c>
      <c r="U406" s="1988" t="s">
        <v>87</v>
      </c>
      <c r="V406" s="1989">
        <v>50000</v>
      </c>
      <c r="W406" s="1988" t="s">
        <v>84</v>
      </c>
      <c r="X406" s="1990">
        <f>PRODUCT(V406,T406,R406)</f>
        <v>2200000</v>
      </c>
      <c r="Y406" s="2078"/>
      <c r="Z406" s="2369"/>
    </row>
    <row r="407" spans="1:26" ht="18" customHeight="1">
      <c r="A407" s="2156"/>
      <c r="B407" s="2367"/>
      <c r="C407" s="2367"/>
      <c r="D407" s="2367"/>
      <c r="E407" s="2367"/>
      <c r="F407" s="2296"/>
      <c r="G407" s="2196"/>
      <c r="H407" s="2196"/>
      <c r="I407" s="2196"/>
      <c r="J407" s="2196"/>
      <c r="K407" s="2196"/>
      <c r="L407" s="2196"/>
      <c r="M407" s="1943"/>
      <c r="N407" s="1943"/>
      <c r="O407" s="2218" t="s">
        <v>982</v>
      </c>
      <c r="P407" s="2212"/>
      <c r="Q407" s="1991"/>
      <c r="R407" s="1991"/>
      <c r="S407" s="1988"/>
      <c r="T407" s="1992"/>
      <c r="U407" s="1988"/>
      <c r="V407" s="1989"/>
      <c r="W407" s="1988"/>
      <c r="X407" s="1990"/>
      <c r="Y407" s="2078"/>
      <c r="Z407" s="2369"/>
    </row>
    <row r="408" spans="1:26" ht="18" customHeight="1">
      <c r="A408" s="2156"/>
      <c r="B408" s="2367"/>
      <c r="C408" s="2367"/>
      <c r="D408" s="2367"/>
      <c r="E408" s="2367"/>
      <c r="F408" s="2296"/>
      <c r="G408" s="2196"/>
      <c r="H408" s="2196"/>
      <c r="I408" s="2196"/>
      <c r="J408" s="2196"/>
      <c r="K408" s="2196"/>
      <c r="L408" s="2196"/>
      <c r="M408" s="1943"/>
      <c r="N408" s="1943"/>
      <c r="O408" s="2211" t="s">
        <v>569</v>
      </c>
      <c r="P408" s="2212"/>
      <c r="Q408" s="1991"/>
      <c r="R408" s="1993"/>
      <c r="S408" s="1988"/>
      <c r="T408" s="1992">
        <v>44</v>
      </c>
      <c r="U408" s="1988" t="s">
        <v>87</v>
      </c>
      <c r="V408" s="1989">
        <v>50000</v>
      </c>
      <c r="W408" s="1988" t="s">
        <v>84</v>
      </c>
      <c r="X408" s="1990">
        <f>PRODUCT(V408,T408,R408)</f>
        <v>2200000</v>
      </c>
      <c r="Y408" s="2078"/>
      <c r="Z408" s="2369"/>
    </row>
    <row r="409" spans="1:26" ht="18" customHeight="1">
      <c r="A409" s="2156"/>
      <c r="B409" s="2367"/>
      <c r="C409" s="2367"/>
      <c r="D409" s="2367"/>
      <c r="E409" s="2367"/>
      <c r="F409" s="2296"/>
      <c r="G409" s="2196"/>
      <c r="H409" s="2196"/>
      <c r="I409" s="2196"/>
      <c r="J409" s="2196"/>
      <c r="K409" s="2196"/>
      <c r="L409" s="2196"/>
      <c r="M409" s="1943"/>
      <c r="N409" s="1943"/>
      <c r="O409" s="2211" t="s">
        <v>567</v>
      </c>
      <c r="P409" s="2212"/>
      <c r="Q409" s="1991"/>
      <c r="R409" s="1993"/>
      <c r="S409" s="1988"/>
      <c r="T409" s="1992">
        <v>44</v>
      </c>
      <c r="U409" s="1988" t="s">
        <v>87</v>
      </c>
      <c r="V409" s="1989">
        <v>0</v>
      </c>
      <c r="W409" s="1988" t="s">
        <v>84</v>
      </c>
      <c r="X409" s="1990">
        <f>PRODUCT(V409,T409,R409)</f>
        <v>0</v>
      </c>
      <c r="Y409" s="2078"/>
      <c r="Z409" s="2369"/>
    </row>
    <row r="410" spans="1:26" ht="18" customHeight="1">
      <c r="A410" s="2156"/>
      <c r="B410" s="2367"/>
      <c r="C410" s="2367"/>
      <c r="D410" s="2367"/>
      <c r="E410" s="2367"/>
      <c r="F410" s="2296"/>
      <c r="G410" s="2196"/>
      <c r="H410" s="2196"/>
      <c r="I410" s="2196"/>
      <c r="J410" s="2196"/>
      <c r="K410" s="2196"/>
      <c r="L410" s="2196"/>
      <c r="M410" s="1943"/>
      <c r="N410" s="1943"/>
      <c r="O410" s="2218" t="s">
        <v>983</v>
      </c>
      <c r="P410" s="2212"/>
      <c r="Q410" s="1991"/>
      <c r="R410" s="1993"/>
      <c r="S410" s="1988"/>
      <c r="T410" s="1992"/>
      <c r="U410" s="1988"/>
      <c r="V410" s="1989"/>
      <c r="W410" s="1988"/>
      <c r="X410" s="1990"/>
      <c r="Y410" s="2078"/>
      <c r="Z410" s="2369"/>
    </row>
    <row r="411" spans="1:26" ht="18" customHeight="1">
      <c r="A411" s="2156"/>
      <c r="B411" s="2367"/>
      <c r="C411" s="2367"/>
      <c r="D411" s="2367"/>
      <c r="E411" s="2367"/>
      <c r="F411" s="2296"/>
      <c r="G411" s="2196"/>
      <c r="H411" s="2196"/>
      <c r="I411" s="2196"/>
      <c r="J411" s="2196"/>
      <c r="K411" s="2196"/>
      <c r="L411" s="2196"/>
      <c r="M411" s="1943"/>
      <c r="N411" s="1943"/>
      <c r="O411" s="2211" t="s">
        <v>571</v>
      </c>
      <c r="P411" s="2212"/>
      <c r="Q411" s="1991"/>
      <c r="R411" s="1993">
        <v>8</v>
      </c>
      <c r="S411" s="1988" t="s">
        <v>87</v>
      </c>
      <c r="T411" s="1992">
        <v>10</v>
      </c>
      <c r="U411" s="1988" t="s">
        <v>87</v>
      </c>
      <c r="V411" s="1989">
        <v>20000</v>
      </c>
      <c r="W411" s="1988" t="s">
        <v>84</v>
      </c>
      <c r="X411" s="1990">
        <f>PRODUCT(V411,T411,R411)</f>
        <v>1600000</v>
      </c>
      <c r="Y411" s="2078"/>
      <c r="Z411" s="2369"/>
    </row>
    <row r="412" spans="1:26" ht="18" customHeight="1">
      <c r="A412" s="2156"/>
      <c r="B412" s="2367"/>
      <c r="C412" s="2367"/>
      <c r="D412" s="2367"/>
      <c r="E412" s="2367"/>
      <c r="F412" s="2296"/>
      <c r="G412" s="2196"/>
      <c r="H412" s="2196"/>
      <c r="I412" s="2196"/>
      <c r="J412" s="2196"/>
      <c r="K412" s="2196"/>
      <c r="L412" s="2196"/>
      <c r="M412" s="1943"/>
      <c r="N412" s="1943"/>
      <c r="O412" s="2211" t="s">
        <v>984</v>
      </c>
      <c r="P412" s="2212"/>
      <c r="Q412" s="1991"/>
      <c r="R412" s="1993"/>
      <c r="S412" s="1988"/>
      <c r="T412" s="1992">
        <v>10</v>
      </c>
      <c r="U412" s="1988" t="s">
        <v>87</v>
      </c>
      <c r="V412" s="1989">
        <v>250000</v>
      </c>
      <c r="W412" s="1988" t="s">
        <v>84</v>
      </c>
      <c r="X412" s="1990">
        <f>PRODUCT(V412,T412,R412)</f>
        <v>2500000</v>
      </c>
      <c r="Y412" s="2078"/>
      <c r="Z412" s="2369"/>
    </row>
    <row r="413" spans="1:26" ht="18" customHeight="1">
      <c r="A413" s="2156"/>
      <c r="B413" s="2367"/>
      <c r="C413" s="2367"/>
      <c r="D413" s="2367"/>
      <c r="E413" s="2367"/>
      <c r="F413" s="2296"/>
      <c r="G413" s="2196"/>
      <c r="H413" s="2196"/>
      <c r="I413" s="2196"/>
      <c r="J413" s="2196"/>
      <c r="K413" s="2196"/>
      <c r="L413" s="2196"/>
      <c r="M413" s="1943"/>
      <c r="N413" s="1943"/>
      <c r="O413" s="2218" t="s">
        <v>985</v>
      </c>
      <c r="P413" s="2212"/>
      <c r="Q413" s="1991"/>
      <c r="R413" s="1993"/>
      <c r="S413" s="1988"/>
      <c r="T413" s="1992"/>
      <c r="U413" s="1988"/>
      <c r="V413" s="1989"/>
      <c r="W413" s="1988"/>
      <c r="X413" s="1990"/>
      <c r="Y413" s="2078" t="s">
        <v>986</v>
      </c>
      <c r="Z413" s="2369"/>
    </row>
    <row r="414" spans="1:26" ht="18" customHeight="1">
      <c r="A414" s="2156"/>
      <c r="B414" s="2367"/>
      <c r="C414" s="2367"/>
      <c r="D414" s="2367"/>
      <c r="E414" s="2367"/>
      <c r="F414" s="2296"/>
      <c r="G414" s="2196"/>
      <c r="H414" s="2196"/>
      <c r="I414" s="2196"/>
      <c r="J414" s="2196"/>
      <c r="K414" s="2196"/>
      <c r="L414" s="2196"/>
      <c r="M414" s="1943"/>
      <c r="N414" s="1943"/>
      <c r="O414" s="2211" t="s">
        <v>1394</v>
      </c>
      <c r="P414" s="2212"/>
      <c r="Q414" s="1991"/>
      <c r="R414" s="1993">
        <v>1</v>
      </c>
      <c r="S414" s="1988" t="s">
        <v>87</v>
      </c>
      <c r="T414" s="1992">
        <v>34</v>
      </c>
      <c r="U414" s="1988" t="s">
        <v>87</v>
      </c>
      <c r="V414" s="1989">
        <v>50000</v>
      </c>
      <c r="W414" s="1988" t="s">
        <v>84</v>
      </c>
      <c r="X414" s="1990">
        <f t="shared" ref="X414:X416" si="23">PRODUCT(V414,T414,R414)</f>
        <v>1700000</v>
      </c>
      <c r="Y414" s="2078"/>
      <c r="Z414" s="2369"/>
    </row>
    <row r="415" spans="1:26" ht="18" customHeight="1">
      <c r="A415" s="2153"/>
      <c r="B415" s="1953"/>
      <c r="C415" s="1953"/>
      <c r="D415" s="1953"/>
      <c r="E415" s="1953"/>
      <c r="F415" s="2036"/>
      <c r="G415" s="2200"/>
      <c r="H415" s="2200"/>
      <c r="I415" s="2200"/>
      <c r="J415" s="2200"/>
      <c r="K415" s="2200"/>
      <c r="L415" s="2200"/>
      <c r="M415" s="1954"/>
      <c r="N415" s="1954"/>
      <c r="O415" s="2598" t="s">
        <v>1395</v>
      </c>
      <c r="P415" s="2599"/>
      <c r="Q415" s="2221"/>
      <c r="R415" s="2520">
        <v>10</v>
      </c>
      <c r="S415" s="2040" t="s">
        <v>87</v>
      </c>
      <c r="T415" s="2517">
        <v>25</v>
      </c>
      <c r="U415" s="2040" t="s">
        <v>87</v>
      </c>
      <c r="V415" s="2248">
        <v>5000</v>
      </c>
      <c r="W415" s="2040" t="s">
        <v>84</v>
      </c>
      <c r="X415" s="2041">
        <f t="shared" si="23"/>
        <v>1250000</v>
      </c>
      <c r="Y415" s="2078"/>
      <c r="Z415" s="2369"/>
    </row>
    <row r="416" spans="1:26" ht="18" customHeight="1">
      <c r="A416" s="2155"/>
      <c r="B416" s="1931"/>
      <c r="C416" s="1931"/>
      <c r="D416" s="1931"/>
      <c r="E416" s="1931"/>
      <c r="F416" s="2043"/>
      <c r="G416" s="2201"/>
      <c r="H416" s="2201"/>
      <c r="I416" s="2201"/>
      <c r="J416" s="2201"/>
      <c r="K416" s="2201"/>
      <c r="L416" s="2201"/>
      <c r="M416" s="1958"/>
      <c r="N416" s="1958"/>
      <c r="O416" s="2600" t="s">
        <v>1396</v>
      </c>
      <c r="P416" s="2521"/>
      <c r="Q416" s="2224"/>
      <c r="R416" s="2522">
        <v>10</v>
      </c>
      <c r="S416" s="2104" t="s">
        <v>87</v>
      </c>
      <c r="T416" s="2252">
        <v>9</v>
      </c>
      <c r="U416" s="2104" t="s">
        <v>87</v>
      </c>
      <c r="V416" s="2253">
        <v>5000</v>
      </c>
      <c r="W416" s="2104" t="s">
        <v>84</v>
      </c>
      <c r="X416" s="2105">
        <f t="shared" si="23"/>
        <v>450000</v>
      </c>
      <c r="Y416" s="2078"/>
      <c r="Z416" s="2369"/>
    </row>
    <row r="417" spans="1:26" ht="18" customHeight="1">
      <c r="A417" s="2156"/>
      <c r="B417" s="2367"/>
      <c r="C417" s="2367"/>
      <c r="D417" s="2367"/>
      <c r="E417" s="2367"/>
      <c r="F417" s="2296"/>
      <c r="G417" s="2196"/>
      <c r="H417" s="2196"/>
      <c r="I417" s="2196"/>
      <c r="J417" s="2196"/>
      <c r="K417" s="2196"/>
      <c r="L417" s="2196"/>
      <c r="M417" s="1943"/>
      <c r="N417" s="1943"/>
      <c r="O417" s="2211" t="s">
        <v>1397</v>
      </c>
      <c r="P417" s="2212"/>
      <c r="Q417" s="1991"/>
      <c r="R417" s="1993"/>
      <c r="S417" s="1988"/>
      <c r="T417" s="1992">
        <v>1</v>
      </c>
      <c r="U417" s="1988" t="s">
        <v>87</v>
      </c>
      <c r="V417" s="1989">
        <v>85000</v>
      </c>
      <c r="W417" s="1988" t="s">
        <v>84</v>
      </c>
      <c r="X417" s="1990">
        <f>PRODUCT(V417,T417,R417)</f>
        <v>85000</v>
      </c>
      <c r="Y417" s="2078"/>
      <c r="Z417" s="2369"/>
    </row>
    <row r="418" spans="1:26" ht="18" customHeight="1">
      <c r="A418" s="2156"/>
      <c r="B418" s="2367"/>
      <c r="C418" s="2367"/>
      <c r="D418" s="2367"/>
      <c r="E418" s="2367"/>
      <c r="F418" s="2296"/>
      <c r="G418" s="2196"/>
      <c r="H418" s="2196"/>
      <c r="I418" s="2196"/>
      <c r="J418" s="2196"/>
      <c r="K418" s="2196"/>
      <c r="L418" s="2196"/>
      <c r="M418" s="1943"/>
      <c r="N418" s="1943"/>
      <c r="O418" s="2218" t="s">
        <v>987</v>
      </c>
      <c r="P418" s="2219"/>
      <c r="Q418" s="2220"/>
      <c r="R418" s="1991"/>
      <c r="S418" s="1988"/>
      <c r="T418" s="1992"/>
      <c r="U418" s="1988"/>
      <c r="V418" s="1989"/>
      <c r="W418" s="1988"/>
      <c r="X418" s="1990"/>
      <c r="Y418" s="2078"/>
      <c r="Z418" s="2369"/>
    </row>
    <row r="419" spans="1:26" ht="18" customHeight="1">
      <c r="A419" s="2156"/>
      <c r="B419" s="2367"/>
      <c r="C419" s="2367"/>
      <c r="D419" s="2367"/>
      <c r="E419" s="2367"/>
      <c r="F419" s="2296"/>
      <c r="G419" s="2196"/>
      <c r="H419" s="2196"/>
      <c r="I419" s="2196"/>
      <c r="J419" s="2196"/>
      <c r="K419" s="2196"/>
      <c r="L419" s="2196"/>
      <c r="M419" s="1943"/>
      <c r="N419" s="1943"/>
      <c r="O419" s="2362" t="s">
        <v>569</v>
      </c>
      <c r="P419" s="2369"/>
      <c r="Q419" s="1991"/>
      <c r="R419" s="1993">
        <v>1</v>
      </c>
      <c r="S419" s="1988" t="s">
        <v>87</v>
      </c>
      <c r="T419" s="2119">
        <v>43</v>
      </c>
      <c r="U419" s="1991" t="s">
        <v>87</v>
      </c>
      <c r="V419" s="2187">
        <v>30000</v>
      </c>
      <c r="W419" s="1991" t="s">
        <v>84</v>
      </c>
      <c r="X419" s="1990">
        <f>PRODUCT(V419,T419,R419)</f>
        <v>1290000</v>
      </c>
      <c r="Y419" s="2078"/>
      <c r="Z419" s="2369"/>
    </row>
    <row r="420" spans="1:26" ht="18" customHeight="1">
      <c r="A420" s="2156"/>
      <c r="B420" s="2367"/>
      <c r="C420" s="2367"/>
      <c r="D420" s="2367"/>
      <c r="E420" s="2367"/>
      <c r="F420" s="2296"/>
      <c r="G420" s="2196"/>
      <c r="H420" s="2196"/>
      <c r="I420" s="2196"/>
      <c r="J420" s="2196"/>
      <c r="K420" s="2196"/>
      <c r="L420" s="2196"/>
      <c r="M420" s="1943"/>
      <c r="N420" s="1943"/>
      <c r="O420" s="2362" t="s">
        <v>988</v>
      </c>
      <c r="P420" s="2369"/>
      <c r="Q420" s="1991"/>
      <c r="R420" s="1993"/>
      <c r="S420" s="1988"/>
      <c r="T420" s="2119">
        <v>2</v>
      </c>
      <c r="U420" s="1991" t="s">
        <v>87</v>
      </c>
      <c r="V420" s="2187">
        <v>100000</v>
      </c>
      <c r="W420" s="1991" t="s">
        <v>84</v>
      </c>
      <c r="X420" s="1990">
        <f>PRODUCT(V420,T420,R420)</f>
        <v>200000</v>
      </c>
      <c r="Y420" s="2078"/>
      <c r="Z420" s="2369"/>
    </row>
    <row r="421" spans="1:26" ht="18" customHeight="1">
      <c r="A421" s="2156"/>
      <c r="B421" s="2367"/>
      <c r="C421" s="2367"/>
      <c r="D421" s="2367"/>
      <c r="E421" s="2367"/>
      <c r="F421" s="2296"/>
      <c r="G421" s="2196"/>
      <c r="H421" s="2196"/>
      <c r="I421" s="2196"/>
      <c r="J421" s="2196"/>
      <c r="K421" s="2196"/>
      <c r="L421" s="2196"/>
      <c r="M421" s="1943"/>
      <c r="N421" s="1943"/>
      <c r="O421" s="2218" t="s">
        <v>989</v>
      </c>
      <c r="P421" s="2219"/>
      <c r="Q421" s="2220"/>
      <c r="R421" s="1991"/>
      <c r="S421" s="1988"/>
      <c r="T421" s="1992"/>
      <c r="U421" s="1988"/>
      <c r="V421" s="1989"/>
      <c r="W421" s="1988"/>
      <c r="X421" s="1990"/>
      <c r="Y421" s="2078"/>
      <c r="Z421" s="2369"/>
    </row>
    <row r="422" spans="1:26" ht="18" customHeight="1">
      <c r="A422" s="2156"/>
      <c r="B422" s="2367"/>
      <c r="C422" s="2367"/>
      <c r="D422" s="2367"/>
      <c r="E422" s="2367"/>
      <c r="F422" s="2296"/>
      <c r="G422" s="2196"/>
      <c r="H422" s="2196"/>
      <c r="I422" s="2196"/>
      <c r="J422" s="2196"/>
      <c r="K422" s="2196"/>
      <c r="L422" s="2196"/>
      <c r="M422" s="1943"/>
      <c r="N422" s="1943"/>
      <c r="O422" s="2362" t="s">
        <v>570</v>
      </c>
      <c r="P422" s="2369"/>
      <c r="Q422" s="1991"/>
      <c r="R422" s="1993">
        <v>10</v>
      </c>
      <c r="S422" s="1988" t="s">
        <v>87</v>
      </c>
      <c r="T422" s="2119">
        <v>43</v>
      </c>
      <c r="U422" s="1991" t="s">
        <v>87</v>
      </c>
      <c r="V422" s="2187">
        <v>7000</v>
      </c>
      <c r="W422" s="1991" t="s">
        <v>84</v>
      </c>
      <c r="X422" s="1990">
        <f>PRODUCT(V422,T422,R422)</f>
        <v>3010000</v>
      </c>
      <c r="Y422" s="2078"/>
      <c r="Z422" s="2369"/>
    </row>
    <row r="423" spans="1:26" ht="18" customHeight="1">
      <c r="A423" s="2156"/>
      <c r="B423" s="2367"/>
      <c r="C423" s="2367"/>
      <c r="D423" s="2367"/>
      <c r="E423" s="2367"/>
      <c r="F423" s="2296"/>
      <c r="G423" s="2196"/>
      <c r="H423" s="2196"/>
      <c r="I423" s="2196"/>
      <c r="J423" s="2196"/>
      <c r="K423" s="2196"/>
      <c r="L423" s="2196"/>
      <c r="M423" s="1943"/>
      <c r="N423" s="1943"/>
      <c r="O423" s="2218" t="s">
        <v>990</v>
      </c>
      <c r="P423" s="2212"/>
      <c r="Q423" s="1991"/>
      <c r="R423" s="1993"/>
      <c r="S423" s="1988"/>
      <c r="T423" s="1992"/>
      <c r="U423" s="1988"/>
      <c r="V423" s="1989"/>
      <c r="W423" s="1988"/>
      <c r="X423" s="1990"/>
      <c r="Y423" s="2078"/>
      <c r="Z423" s="2369"/>
    </row>
    <row r="424" spans="1:26" ht="18" customHeight="1">
      <c r="A424" s="2156"/>
      <c r="B424" s="2367"/>
      <c r="C424" s="2367"/>
      <c r="D424" s="2367"/>
      <c r="E424" s="2367"/>
      <c r="F424" s="2296"/>
      <c r="G424" s="2196"/>
      <c r="H424" s="2196"/>
      <c r="I424" s="2196"/>
      <c r="J424" s="2196"/>
      <c r="K424" s="2196"/>
      <c r="L424" s="2196"/>
      <c r="M424" s="1943"/>
      <c r="N424" s="1943"/>
      <c r="O424" s="2211" t="s">
        <v>991</v>
      </c>
      <c r="P424" s="2212"/>
      <c r="Q424" s="1991"/>
      <c r="R424" s="1993"/>
      <c r="S424" s="1988"/>
      <c r="T424" s="1992">
        <v>10</v>
      </c>
      <c r="U424" s="1988" t="s">
        <v>87</v>
      </c>
      <c r="V424" s="1989">
        <v>220000</v>
      </c>
      <c r="W424" s="1988"/>
      <c r="X424" s="1990">
        <f>PRODUCT(V424,T424,R424)</f>
        <v>2200000</v>
      </c>
      <c r="Y424" s="2078"/>
      <c r="Z424" s="2369"/>
    </row>
    <row r="425" spans="1:26" ht="18" customHeight="1">
      <c r="A425" s="2156"/>
      <c r="B425" s="2367"/>
      <c r="C425" s="2367"/>
      <c r="D425" s="2367"/>
      <c r="E425" s="2367"/>
      <c r="F425" s="2296"/>
      <c r="G425" s="2196"/>
      <c r="H425" s="2196"/>
      <c r="I425" s="2196"/>
      <c r="J425" s="2196"/>
      <c r="K425" s="2196"/>
      <c r="L425" s="2196"/>
      <c r="M425" s="1943"/>
      <c r="N425" s="1943"/>
      <c r="O425" s="2211" t="s">
        <v>992</v>
      </c>
      <c r="P425" s="2212"/>
      <c r="Q425" s="1991"/>
      <c r="R425" s="1993"/>
      <c r="S425" s="1988"/>
      <c r="T425" s="1992">
        <v>10</v>
      </c>
      <c r="U425" s="1988" t="s">
        <v>87</v>
      </c>
      <c r="V425" s="1989">
        <v>5000000</v>
      </c>
      <c r="W425" s="1988"/>
      <c r="X425" s="1990">
        <f>PRODUCT(V425,T425,R425)</f>
        <v>50000000</v>
      </c>
      <c r="Y425" s="2078" t="s">
        <v>756</v>
      </c>
      <c r="Z425" s="2369"/>
    </row>
    <row r="426" spans="1:26" ht="18" customHeight="1">
      <c r="A426" s="2156"/>
      <c r="B426" s="2367"/>
      <c r="C426" s="2367"/>
      <c r="D426" s="2367"/>
      <c r="E426" s="2367"/>
      <c r="F426" s="2296"/>
      <c r="G426" s="2196"/>
      <c r="H426" s="2196"/>
      <c r="I426" s="2196"/>
      <c r="J426" s="2196"/>
      <c r="K426" s="2196"/>
      <c r="L426" s="2196"/>
      <c r="M426" s="1943"/>
      <c r="N426" s="1943"/>
      <c r="O426" s="2218" t="s">
        <v>993</v>
      </c>
      <c r="P426" s="2219"/>
      <c r="Q426" s="2220"/>
      <c r="R426" s="1991"/>
      <c r="S426" s="1988"/>
      <c r="T426" s="1992"/>
      <c r="U426" s="1988"/>
      <c r="V426" s="1989"/>
      <c r="W426" s="1988"/>
      <c r="X426" s="1990"/>
      <c r="Y426" s="2078"/>
      <c r="Z426" s="2369"/>
    </row>
    <row r="427" spans="1:26" ht="18" customHeight="1">
      <c r="A427" s="2156"/>
      <c r="B427" s="2367"/>
      <c r="C427" s="2367"/>
      <c r="D427" s="2367"/>
      <c r="E427" s="2367"/>
      <c r="F427" s="2296"/>
      <c r="G427" s="2196"/>
      <c r="H427" s="2196"/>
      <c r="I427" s="2196"/>
      <c r="J427" s="2196"/>
      <c r="K427" s="2196"/>
      <c r="L427" s="2196"/>
      <c r="M427" s="1943"/>
      <c r="N427" s="1943"/>
      <c r="O427" s="2362" t="s">
        <v>571</v>
      </c>
      <c r="P427" s="2369"/>
      <c r="Q427" s="1991"/>
      <c r="R427" s="1991"/>
      <c r="S427" s="1991"/>
      <c r="T427" s="2119">
        <v>1</v>
      </c>
      <c r="U427" s="1991" t="s">
        <v>87</v>
      </c>
      <c r="V427" s="2187">
        <v>2500000</v>
      </c>
      <c r="W427" s="1991" t="s">
        <v>84</v>
      </c>
      <c r="X427" s="1990">
        <f>PRODUCT(V427,T427,R427)</f>
        <v>2500000</v>
      </c>
      <c r="Y427" s="2078"/>
      <c r="Z427" s="2369"/>
    </row>
    <row r="428" spans="1:26" ht="18" customHeight="1">
      <c r="A428" s="2156"/>
      <c r="B428" s="2367"/>
      <c r="C428" s="2367"/>
      <c r="D428" s="2367"/>
      <c r="E428" s="2367"/>
      <c r="F428" s="2296"/>
      <c r="G428" s="2196"/>
      <c r="H428" s="2196"/>
      <c r="I428" s="2196"/>
      <c r="J428" s="2196"/>
      <c r="K428" s="2196"/>
      <c r="L428" s="2196"/>
      <c r="M428" s="1943"/>
      <c r="N428" s="1943"/>
      <c r="O428" s="2211" t="s">
        <v>572</v>
      </c>
      <c r="P428" s="2212"/>
      <c r="Q428" s="1991"/>
      <c r="R428" s="1993"/>
      <c r="S428" s="1988"/>
      <c r="T428" s="1992">
        <v>2</v>
      </c>
      <c r="U428" s="1988" t="s">
        <v>87</v>
      </c>
      <c r="V428" s="1989">
        <v>0</v>
      </c>
      <c r="W428" s="1988"/>
      <c r="X428" s="1990">
        <f>PRODUCT(V428,T428,R428)</f>
        <v>0</v>
      </c>
      <c r="Y428" s="2078"/>
      <c r="Z428" s="2369"/>
    </row>
    <row r="429" spans="1:26" ht="18" customHeight="1">
      <c r="A429" s="2156"/>
      <c r="B429" s="2367"/>
      <c r="C429" s="2367"/>
      <c r="D429" s="2367"/>
      <c r="E429" s="2367"/>
      <c r="F429" s="2296"/>
      <c r="G429" s="2196"/>
      <c r="H429" s="2196"/>
      <c r="I429" s="2196"/>
      <c r="J429" s="2196"/>
      <c r="K429" s="2196"/>
      <c r="L429" s="2196"/>
      <c r="M429" s="1943"/>
      <c r="N429" s="1943"/>
      <c r="O429" s="2213" t="s">
        <v>994</v>
      </c>
      <c r="P429" s="2369"/>
      <c r="Q429" s="1991"/>
      <c r="R429" s="1991"/>
      <c r="S429" s="1991"/>
      <c r="T429" s="2119"/>
      <c r="U429" s="1991"/>
      <c r="V429" s="2187"/>
      <c r="W429" s="1991"/>
      <c r="X429" s="1990"/>
      <c r="Y429" s="2078"/>
      <c r="Z429" s="2369"/>
    </row>
    <row r="430" spans="1:26" ht="18" customHeight="1">
      <c r="A430" s="2156"/>
      <c r="B430" s="2367"/>
      <c r="C430" s="2367"/>
      <c r="D430" s="2367"/>
      <c r="E430" s="2367"/>
      <c r="F430" s="2296"/>
      <c r="G430" s="2196"/>
      <c r="H430" s="2196"/>
      <c r="I430" s="2196"/>
      <c r="J430" s="2196"/>
      <c r="K430" s="2196"/>
      <c r="L430" s="2196"/>
      <c r="M430" s="1943"/>
      <c r="N430" s="1943"/>
      <c r="O430" s="2362" t="s">
        <v>570</v>
      </c>
      <c r="P430" s="2369"/>
      <c r="Q430" s="1991"/>
      <c r="R430" s="1991"/>
      <c r="S430" s="1991"/>
      <c r="T430" s="2119">
        <v>5</v>
      </c>
      <c r="U430" s="1991" t="s">
        <v>87</v>
      </c>
      <c r="V430" s="2187">
        <v>100000</v>
      </c>
      <c r="W430" s="1991" t="s">
        <v>84</v>
      </c>
      <c r="X430" s="1990">
        <f>PRODUCT(V430,T430,R430)</f>
        <v>500000</v>
      </c>
      <c r="Y430" s="2078"/>
      <c r="Z430" s="2369"/>
    </row>
    <row r="431" spans="1:26" ht="18" customHeight="1">
      <c r="A431" s="2156"/>
      <c r="B431" s="2367"/>
      <c r="C431" s="2367"/>
      <c r="D431" s="2367"/>
      <c r="E431" s="2367"/>
      <c r="F431" s="2296"/>
      <c r="G431" s="2196"/>
      <c r="H431" s="2196"/>
      <c r="I431" s="2196"/>
      <c r="J431" s="2196"/>
      <c r="K431" s="2196"/>
      <c r="L431" s="2196"/>
      <c r="M431" s="1943"/>
      <c r="N431" s="1943"/>
      <c r="O431" s="2213" t="s">
        <v>995</v>
      </c>
      <c r="P431" s="2369"/>
      <c r="Q431" s="1991"/>
      <c r="R431" s="1991"/>
      <c r="S431" s="1991"/>
      <c r="T431" s="2119">
        <v>10</v>
      </c>
      <c r="U431" s="1991" t="s">
        <v>87</v>
      </c>
      <c r="V431" s="2187">
        <v>70000</v>
      </c>
      <c r="W431" s="1991" t="s">
        <v>84</v>
      </c>
      <c r="X431" s="1990">
        <f>PRODUCT(V431,T431,R431)</f>
        <v>700000</v>
      </c>
      <c r="Y431" s="2078" t="s">
        <v>996</v>
      </c>
      <c r="Z431" s="2369"/>
    </row>
    <row r="432" spans="1:26" ht="18" customHeight="1">
      <c r="A432" s="2156"/>
      <c r="B432" s="2367"/>
      <c r="C432" s="2367"/>
      <c r="D432" s="2367"/>
      <c r="E432" s="2367"/>
      <c r="F432" s="2296"/>
      <c r="G432" s="2196"/>
      <c r="H432" s="2196"/>
      <c r="I432" s="2196"/>
      <c r="J432" s="2196"/>
      <c r="K432" s="2196"/>
      <c r="L432" s="2196"/>
      <c r="M432" s="1943"/>
      <c r="N432" s="1943"/>
      <c r="O432" s="2213" t="s">
        <v>997</v>
      </c>
      <c r="P432" s="2369"/>
      <c r="Q432" s="1991"/>
      <c r="R432" s="1991"/>
      <c r="S432" s="1991"/>
      <c r="T432" s="2119">
        <v>1</v>
      </c>
      <c r="U432" s="1991" t="s">
        <v>87</v>
      </c>
      <c r="V432" s="2187">
        <v>300000</v>
      </c>
      <c r="W432" s="1991" t="s">
        <v>84</v>
      </c>
      <c r="X432" s="1990">
        <f>PRODUCT(V432,T432,R432)</f>
        <v>300000</v>
      </c>
      <c r="Y432" s="2078"/>
      <c r="Z432" s="2369"/>
    </row>
    <row r="433" spans="1:26" ht="18" customHeight="1">
      <c r="A433" s="2156"/>
      <c r="B433" s="2367"/>
      <c r="C433" s="2367"/>
      <c r="D433" s="2367"/>
      <c r="E433" s="2367"/>
      <c r="F433" s="2296"/>
      <c r="G433" s="2196"/>
      <c r="H433" s="2196"/>
      <c r="I433" s="2196"/>
      <c r="J433" s="2196"/>
      <c r="K433" s="2196"/>
      <c r="L433" s="2196"/>
      <c r="M433" s="1943"/>
      <c r="N433" s="1943"/>
      <c r="O433" s="2213" t="s">
        <v>998</v>
      </c>
      <c r="P433" s="2369"/>
      <c r="Q433" s="1991"/>
      <c r="R433" s="1991"/>
      <c r="S433" s="1991"/>
      <c r="T433" s="2119"/>
      <c r="U433" s="1991"/>
      <c r="V433" s="2187"/>
      <c r="W433" s="1991"/>
      <c r="X433" s="1990"/>
      <c r="Y433" s="2078"/>
      <c r="Z433" s="2369"/>
    </row>
    <row r="434" spans="1:26" ht="18" customHeight="1">
      <c r="A434" s="2156"/>
      <c r="B434" s="2367"/>
      <c r="C434" s="2367"/>
      <c r="D434" s="2367"/>
      <c r="E434" s="2367"/>
      <c r="F434" s="2296"/>
      <c r="G434" s="2196"/>
      <c r="H434" s="2196"/>
      <c r="I434" s="2196"/>
      <c r="J434" s="2196"/>
      <c r="K434" s="2196"/>
      <c r="L434" s="2196"/>
      <c r="M434" s="1943"/>
      <c r="N434" s="1943"/>
      <c r="O434" s="2362" t="s">
        <v>573</v>
      </c>
      <c r="P434" s="2369"/>
      <c r="Q434" s="1991"/>
      <c r="R434" s="1991"/>
      <c r="S434" s="1991"/>
      <c r="T434" s="2119">
        <v>2</v>
      </c>
      <c r="U434" s="1991" t="s">
        <v>87</v>
      </c>
      <c r="V434" s="2187">
        <v>100000</v>
      </c>
      <c r="W434" s="1991" t="s">
        <v>84</v>
      </c>
      <c r="X434" s="1990">
        <f>PRODUCT(V434,T434,R434)</f>
        <v>200000</v>
      </c>
      <c r="Y434" s="2078"/>
      <c r="Z434" s="2369"/>
    </row>
    <row r="435" spans="1:26" ht="18" customHeight="1">
      <c r="A435" s="2156"/>
      <c r="B435" s="2367"/>
      <c r="C435" s="2367"/>
      <c r="D435" s="2367"/>
      <c r="E435" s="2367"/>
      <c r="F435" s="2296"/>
      <c r="G435" s="2196"/>
      <c r="H435" s="2196"/>
      <c r="I435" s="2196"/>
      <c r="J435" s="2196"/>
      <c r="K435" s="2196"/>
      <c r="L435" s="2196"/>
      <c r="M435" s="1943"/>
      <c r="N435" s="1943"/>
      <c r="O435" s="2362" t="s">
        <v>999</v>
      </c>
      <c r="P435" s="2369"/>
      <c r="Q435" s="1991"/>
      <c r="R435" s="1991"/>
      <c r="S435" s="1991"/>
      <c r="T435" s="2119">
        <v>1</v>
      </c>
      <c r="U435" s="1991" t="s">
        <v>87</v>
      </c>
      <c r="V435" s="2187">
        <v>200000</v>
      </c>
      <c r="W435" s="1991" t="s">
        <v>84</v>
      </c>
      <c r="X435" s="1990">
        <f>PRODUCT(V435,T435,R435)</f>
        <v>200000</v>
      </c>
      <c r="Y435" s="2078"/>
      <c r="Z435" s="2369"/>
    </row>
    <row r="436" spans="1:26" ht="18" customHeight="1">
      <c r="A436" s="2156"/>
      <c r="B436" s="2367"/>
      <c r="C436" s="2367"/>
      <c r="D436" s="2367"/>
      <c r="E436" s="2367"/>
      <c r="F436" s="2296"/>
      <c r="G436" s="2196"/>
      <c r="H436" s="2196"/>
      <c r="I436" s="2196"/>
      <c r="J436" s="2196"/>
      <c r="K436" s="2196"/>
      <c r="L436" s="2196"/>
      <c r="M436" s="1943"/>
      <c r="N436" s="1943"/>
      <c r="O436" s="2362" t="s">
        <v>1000</v>
      </c>
      <c r="P436" s="2369"/>
      <c r="Q436" s="1991"/>
      <c r="R436" s="1991"/>
      <c r="S436" s="1991"/>
      <c r="T436" s="2119">
        <v>3</v>
      </c>
      <c r="U436" s="1991" t="s">
        <v>87</v>
      </c>
      <c r="V436" s="2187">
        <v>231000</v>
      </c>
      <c r="W436" s="1991" t="s">
        <v>84</v>
      </c>
      <c r="X436" s="1990">
        <f>PRODUCT(V436,T436,R436)</f>
        <v>693000</v>
      </c>
      <c r="Y436" s="2078"/>
      <c r="Z436" s="2369"/>
    </row>
    <row r="437" spans="1:26" ht="18" customHeight="1">
      <c r="A437" s="2156"/>
      <c r="B437" s="2367"/>
      <c r="C437" s="2367"/>
      <c r="D437" s="2367"/>
      <c r="E437" s="1995"/>
      <c r="F437" s="2227"/>
      <c r="G437" s="2228"/>
      <c r="H437" s="2228"/>
      <c r="I437" s="2228"/>
      <c r="J437" s="2228"/>
      <c r="K437" s="2228"/>
      <c r="L437" s="2228"/>
      <c r="M437" s="2229"/>
      <c r="N437" s="2229"/>
      <c r="O437" s="1937" t="s">
        <v>1001</v>
      </c>
      <c r="P437" s="1938"/>
      <c r="Q437" s="2124"/>
      <c r="R437" s="2124"/>
      <c r="S437" s="2124"/>
      <c r="T437" s="2230">
        <v>1</v>
      </c>
      <c r="U437" s="2124" t="s">
        <v>87</v>
      </c>
      <c r="V437" s="2231">
        <v>900000</v>
      </c>
      <c r="W437" s="2124" t="s">
        <v>84</v>
      </c>
      <c r="X437" s="2001">
        <f>PRODUCT(V437,T437,R437)</f>
        <v>900000</v>
      </c>
      <c r="Y437" s="2078"/>
      <c r="Z437" s="2369"/>
    </row>
    <row r="438" spans="1:26" ht="18" customHeight="1">
      <c r="A438" s="2156"/>
      <c r="B438" s="2367"/>
      <c r="C438" s="2367"/>
      <c r="D438" s="2367"/>
      <c r="E438" s="2169" t="s">
        <v>359</v>
      </c>
      <c r="F438" s="2026" t="s">
        <v>456</v>
      </c>
      <c r="G438" s="1944">
        <v>68155000</v>
      </c>
      <c r="H438" s="1944">
        <v>68824000</v>
      </c>
      <c r="I438" s="1944">
        <v>80922838</v>
      </c>
      <c r="J438" s="1944">
        <v>80710628</v>
      </c>
      <c r="K438" s="1944">
        <v>83830628</v>
      </c>
      <c r="L438" s="1944">
        <f>SUM(X439:X483)</f>
        <v>83830628</v>
      </c>
      <c r="M438" s="1945">
        <f>L438-K438</f>
        <v>0</v>
      </c>
      <c r="N438" s="204">
        <f>M438/H438</f>
        <v>0</v>
      </c>
      <c r="O438" s="2108" t="s">
        <v>512</v>
      </c>
      <c r="P438" s="2029"/>
      <c r="Q438" s="2122"/>
      <c r="R438" s="2122"/>
      <c r="S438" s="2122"/>
      <c r="T438" s="2232"/>
      <c r="U438" s="2033"/>
      <c r="V438" s="2233"/>
      <c r="W438" s="2033"/>
      <c r="X438" s="2034"/>
      <c r="Y438" s="2078"/>
      <c r="Z438" s="2369"/>
    </row>
    <row r="439" spans="1:26" ht="18" customHeight="1">
      <c r="A439" s="2156"/>
      <c r="B439" s="2367"/>
      <c r="C439" s="2367"/>
      <c r="D439" s="2367"/>
      <c r="E439" s="2367"/>
      <c r="F439" s="2296" t="s">
        <v>8</v>
      </c>
      <c r="G439" s="2196"/>
      <c r="H439" s="2196"/>
      <c r="I439" s="2196"/>
      <c r="J439" s="2196"/>
      <c r="K439" s="2196"/>
      <c r="L439" s="2196"/>
      <c r="M439" s="1943"/>
      <c r="N439" s="1943"/>
      <c r="O439" s="2362" t="s">
        <v>513</v>
      </c>
      <c r="P439" s="2369"/>
      <c r="Q439" s="1991"/>
      <c r="R439" s="1991"/>
      <c r="S439" s="1991"/>
      <c r="T439" s="1991"/>
      <c r="U439" s="1988"/>
      <c r="V439" s="1991"/>
      <c r="W439" s="1988"/>
      <c r="X439" s="2234"/>
      <c r="Y439" s="2078"/>
      <c r="Z439" s="2369"/>
    </row>
    <row r="440" spans="1:26" ht="18" customHeight="1">
      <c r="A440" s="2156"/>
      <c r="B440" s="2367"/>
      <c r="C440" s="2367"/>
      <c r="D440" s="2367"/>
      <c r="E440" s="2367"/>
      <c r="F440" s="2296"/>
      <c r="G440" s="2196"/>
      <c r="H440" s="2196"/>
      <c r="I440" s="2196"/>
      <c r="J440" s="2196"/>
      <c r="K440" s="2196"/>
      <c r="L440" s="2196"/>
      <c r="M440" s="1943"/>
      <c r="N440" s="1943"/>
      <c r="O440" s="2110" t="s">
        <v>955</v>
      </c>
      <c r="P440" s="2369"/>
      <c r="Q440" s="1991"/>
      <c r="R440" s="1991"/>
      <c r="S440" s="1991"/>
      <c r="T440" s="2119">
        <v>10</v>
      </c>
      <c r="U440" s="1988" t="s">
        <v>87</v>
      </c>
      <c r="V440" s="2187">
        <v>20000</v>
      </c>
      <c r="W440" s="1988" t="s">
        <v>84</v>
      </c>
      <c r="X440" s="1990">
        <f>PRODUCT(V440,T440,R440)</f>
        <v>200000</v>
      </c>
      <c r="Y440" s="2078"/>
      <c r="Z440" s="2369"/>
    </row>
    <row r="441" spans="1:26" ht="18" customHeight="1">
      <c r="A441" s="2156"/>
      <c r="B441" s="2367"/>
      <c r="C441" s="2367"/>
      <c r="D441" s="2367"/>
      <c r="E441" s="2367"/>
      <c r="F441" s="2296"/>
      <c r="G441" s="2196"/>
      <c r="H441" s="2196"/>
      <c r="I441" s="2196"/>
      <c r="J441" s="2196"/>
      <c r="K441" s="2196"/>
      <c r="L441" s="2196"/>
      <c r="M441" s="1943"/>
      <c r="N441" s="1943"/>
      <c r="O441" s="2362" t="s">
        <v>514</v>
      </c>
      <c r="P441" s="2369"/>
      <c r="Q441" s="1991"/>
      <c r="R441" s="1993">
        <v>4</v>
      </c>
      <c r="S441" s="1988" t="s">
        <v>87</v>
      </c>
      <c r="T441" s="1992">
        <v>6</v>
      </c>
      <c r="U441" s="1988" t="s">
        <v>87</v>
      </c>
      <c r="V441" s="2187">
        <v>20000</v>
      </c>
      <c r="W441" s="1988" t="s">
        <v>84</v>
      </c>
      <c r="X441" s="1990">
        <f>PRODUCT(V441,T441,R441)</f>
        <v>480000</v>
      </c>
      <c r="Y441" s="2078"/>
      <c r="Z441" s="2369"/>
    </row>
    <row r="442" spans="1:26" ht="18" customHeight="1">
      <c r="A442" s="2156"/>
      <c r="B442" s="2367"/>
      <c r="C442" s="2367"/>
      <c r="D442" s="2367"/>
      <c r="E442" s="2367"/>
      <c r="F442" s="2296"/>
      <c r="G442" s="2196"/>
      <c r="H442" s="2196"/>
      <c r="I442" s="2196"/>
      <c r="J442" s="2196"/>
      <c r="K442" s="2196"/>
      <c r="L442" s="2196"/>
      <c r="M442" s="1943"/>
      <c r="N442" s="1943"/>
      <c r="O442" s="2362" t="s">
        <v>515</v>
      </c>
      <c r="P442" s="2369"/>
      <c r="Q442" s="1991"/>
      <c r="R442" s="1991"/>
      <c r="S442" s="1988"/>
      <c r="T442" s="2119"/>
      <c r="U442" s="1988"/>
      <c r="V442" s="2187"/>
      <c r="W442" s="1988"/>
      <c r="X442" s="1990"/>
      <c r="Y442" s="2078"/>
      <c r="Z442" s="2369"/>
    </row>
    <row r="443" spans="1:26" ht="18" customHeight="1">
      <c r="A443" s="2156"/>
      <c r="B443" s="2367"/>
      <c r="C443" s="2367"/>
      <c r="D443" s="2367"/>
      <c r="E443" s="2367"/>
      <c r="F443" s="2296"/>
      <c r="G443" s="2196"/>
      <c r="H443" s="2196"/>
      <c r="I443" s="2196"/>
      <c r="J443" s="2196"/>
      <c r="K443" s="2196"/>
      <c r="L443" s="2196"/>
      <c r="M443" s="1943"/>
      <c r="N443" s="1943"/>
      <c r="O443" s="2110" t="s">
        <v>516</v>
      </c>
      <c r="P443" s="2369"/>
      <c r="Q443" s="1991"/>
      <c r="R443" s="2235"/>
      <c r="S443" s="1988"/>
      <c r="T443" s="2119">
        <v>5</v>
      </c>
      <c r="U443" s="1988" t="s">
        <v>87</v>
      </c>
      <c r="V443" s="2187">
        <v>80000</v>
      </c>
      <c r="W443" s="1988" t="s">
        <v>84</v>
      </c>
      <c r="X443" s="1990">
        <f>PRODUCT(V443,T443,R443)</f>
        <v>400000</v>
      </c>
      <c r="Y443" s="2078"/>
      <c r="Z443" s="2369"/>
    </row>
    <row r="444" spans="1:26" ht="18" customHeight="1">
      <c r="A444" s="2156"/>
      <c r="B444" s="2367"/>
      <c r="C444" s="2367"/>
      <c r="D444" s="2367"/>
      <c r="E444" s="2367"/>
      <c r="F444" s="2296"/>
      <c r="G444" s="2196"/>
      <c r="H444" s="2196"/>
      <c r="I444" s="2196"/>
      <c r="J444" s="2196"/>
      <c r="K444" s="2196"/>
      <c r="L444" s="2196"/>
      <c r="M444" s="1943"/>
      <c r="N444" s="1943"/>
      <c r="O444" s="2362" t="s">
        <v>776</v>
      </c>
      <c r="P444" s="2369"/>
      <c r="Q444" s="1991"/>
      <c r="R444" s="1993">
        <v>2</v>
      </c>
      <c r="S444" s="1988" t="s">
        <v>87</v>
      </c>
      <c r="T444" s="2119">
        <v>45</v>
      </c>
      <c r="U444" s="1988" t="s">
        <v>87</v>
      </c>
      <c r="V444" s="2187">
        <v>30000</v>
      </c>
      <c r="W444" s="1988" t="s">
        <v>84</v>
      </c>
      <c r="X444" s="1990">
        <f>PRODUCT(V444,T444,R444)</f>
        <v>2700000</v>
      </c>
      <c r="Y444" s="2078"/>
      <c r="Z444" s="2369"/>
    </row>
    <row r="445" spans="1:26" ht="18" customHeight="1">
      <c r="A445" s="2156"/>
      <c r="B445" s="2367"/>
      <c r="C445" s="2367"/>
      <c r="D445" s="2367"/>
      <c r="E445" s="2367"/>
      <c r="F445" s="2296"/>
      <c r="G445" s="2196"/>
      <c r="H445" s="2196"/>
      <c r="I445" s="2196"/>
      <c r="J445" s="2196"/>
      <c r="K445" s="2196"/>
      <c r="L445" s="2196"/>
      <c r="M445" s="1943"/>
      <c r="N445" s="1943"/>
      <c r="O445" s="2362" t="s">
        <v>1236</v>
      </c>
      <c r="P445" s="2369"/>
      <c r="Q445" s="1991"/>
      <c r="R445" s="2235"/>
      <c r="S445" s="1988"/>
      <c r="T445" s="2119"/>
      <c r="U445" s="1988"/>
      <c r="V445" s="2187"/>
      <c r="W445" s="1988"/>
      <c r="X445" s="1990"/>
      <c r="Y445" s="2078"/>
      <c r="Z445" s="2369"/>
    </row>
    <row r="446" spans="1:26" ht="18" customHeight="1">
      <c r="A446" s="2156"/>
      <c r="B446" s="2367"/>
      <c r="C446" s="2367"/>
      <c r="D446" s="2367"/>
      <c r="E446" s="2367"/>
      <c r="F446" s="2296"/>
      <c r="G446" s="2196"/>
      <c r="H446" s="2196"/>
      <c r="I446" s="2196"/>
      <c r="J446" s="2196"/>
      <c r="K446" s="2196"/>
      <c r="L446" s="2196"/>
      <c r="M446" s="1943"/>
      <c r="N446" s="1943"/>
      <c r="O446" s="2110" t="s">
        <v>1237</v>
      </c>
      <c r="P446" s="2369"/>
      <c r="Q446" s="1991"/>
      <c r="R446" s="2235">
        <v>16</v>
      </c>
      <c r="S446" s="1988" t="s">
        <v>87</v>
      </c>
      <c r="T446" s="2119">
        <v>12</v>
      </c>
      <c r="U446" s="1988" t="s">
        <v>87</v>
      </c>
      <c r="V446" s="2187">
        <v>50000</v>
      </c>
      <c r="W446" s="1988" t="s">
        <v>84</v>
      </c>
      <c r="X446" s="1990">
        <f>PRODUCT(V446,T446,R446)</f>
        <v>9600000</v>
      </c>
      <c r="Y446" s="2078"/>
      <c r="Z446" s="2369"/>
    </row>
    <row r="447" spans="1:26" ht="18" customHeight="1">
      <c r="A447" s="2156"/>
      <c r="B447" s="2367"/>
      <c r="C447" s="2367"/>
      <c r="D447" s="2367"/>
      <c r="E447" s="2367"/>
      <c r="F447" s="2296"/>
      <c r="G447" s="2196"/>
      <c r="H447" s="2196"/>
      <c r="I447" s="2196"/>
      <c r="J447" s="2196"/>
      <c r="K447" s="2196"/>
      <c r="L447" s="2196"/>
      <c r="M447" s="1943"/>
      <c r="N447" s="1943"/>
      <c r="O447" s="2110" t="s">
        <v>1238</v>
      </c>
      <c r="P447" s="2369"/>
      <c r="Q447" s="1991"/>
      <c r="R447" s="2235">
        <v>1</v>
      </c>
      <c r="S447" s="1988" t="s">
        <v>87</v>
      </c>
      <c r="T447" s="2119">
        <v>12</v>
      </c>
      <c r="U447" s="1988" t="s">
        <v>87</v>
      </c>
      <c r="V447" s="2187">
        <v>40000</v>
      </c>
      <c r="W447" s="1988" t="s">
        <v>84</v>
      </c>
      <c r="X447" s="1990">
        <f>PRODUCT(V447,T447,R447)</f>
        <v>480000</v>
      </c>
      <c r="Y447" s="2078"/>
      <c r="Z447" s="2369"/>
    </row>
    <row r="448" spans="1:26" ht="18" customHeight="1">
      <c r="A448" s="2156"/>
      <c r="B448" s="2367"/>
      <c r="C448" s="2367"/>
      <c r="D448" s="2367"/>
      <c r="E448" s="2367"/>
      <c r="F448" s="2296"/>
      <c r="G448" s="2196"/>
      <c r="H448" s="2196"/>
      <c r="I448" s="2196"/>
      <c r="J448" s="2196"/>
      <c r="K448" s="2196"/>
      <c r="L448" s="2196"/>
      <c r="M448" s="1943"/>
      <c r="N448" s="1943"/>
      <c r="O448" s="2362" t="s">
        <v>517</v>
      </c>
      <c r="P448" s="2369"/>
      <c r="Q448" s="1991"/>
      <c r="R448" s="2235"/>
      <c r="S448" s="1988"/>
      <c r="T448" s="2119"/>
      <c r="U448" s="1988"/>
      <c r="V448" s="2187"/>
      <c r="W448" s="1988"/>
      <c r="X448" s="1990"/>
      <c r="Y448" s="2078"/>
      <c r="Z448" s="2369"/>
    </row>
    <row r="449" spans="1:26" ht="18" customHeight="1">
      <c r="A449" s="2156"/>
      <c r="B449" s="2367"/>
      <c r="C449" s="2367"/>
      <c r="D449" s="2367"/>
      <c r="E449" s="2367"/>
      <c r="F449" s="2296"/>
      <c r="G449" s="2196"/>
      <c r="H449" s="2196"/>
      <c r="I449" s="2196"/>
      <c r="J449" s="2196"/>
      <c r="K449" s="2196"/>
      <c r="L449" s="2196"/>
      <c r="M449" s="1943"/>
      <c r="N449" s="1943"/>
      <c r="O449" s="2110" t="s">
        <v>956</v>
      </c>
      <c r="P449" s="2369"/>
      <c r="Q449" s="1991"/>
      <c r="R449" s="2235"/>
      <c r="S449" s="1988"/>
      <c r="T449" s="2119">
        <v>12</v>
      </c>
      <c r="U449" s="1988" t="s">
        <v>87</v>
      </c>
      <c r="V449" s="2187">
        <v>20000</v>
      </c>
      <c r="W449" s="1988" t="s">
        <v>84</v>
      </c>
      <c r="X449" s="1990">
        <f>PRODUCT(V449,T449,R449)</f>
        <v>240000</v>
      </c>
      <c r="Y449" s="2078"/>
      <c r="Z449" s="2369"/>
    </row>
    <row r="450" spans="1:26" ht="18" customHeight="1">
      <c r="A450" s="2156"/>
      <c r="B450" s="2367"/>
      <c r="C450" s="2367"/>
      <c r="D450" s="2367"/>
      <c r="E450" s="2367"/>
      <c r="F450" s="2296"/>
      <c r="G450" s="2196"/>
      <c r="H450" s="2196"/>
      <c r="I450" s="2196"/>
      <c r="J450" s="2196"/>
      <c r="K450" s="2196"/>
      <c r="L450" s="2196"/>
      <c r="M450" s="1943"/>
      <c r="N450" s="1943"/>
      <c r="O450" s="2110" t="s">
        <v>957</v>
      </c>
      <c r="P450" s="2369"/>
      <c r="Q450" s="1991"/>
      <c r="R450" s="2235"/>
      <c r="S450" s="1988"/>
      <c r="T450" s="2119">
        <v>12</v>
      </c>
      <c r="U450" s="1988" t="s">
        <v>87</v>
      </c>
      <c r="V450" s="2187">
        <v>80000</v>
      </c>
      <c r="W450" s="1988" t="s">
        <v>84</v>
      </c>
      <c r="X450" s="1990">
        <f>PRODUCT(V450,T450,R450)</f>
        <v>960000</v>
      </c>
      <c r="Y450" s="2078"/>
      <c r="Z450" s="2369"/>
    </row>
    <row r="451" spans="1:26" ht="18" customHeight="1">
      <c r="A451" s="2156"/>
      <c r="B451" s="2367"/>
      <c r="C451" s="2367"/>
      <c r="D451" s="2367"/>
      <c r="E451" s="2367"/>
      <c r="F451" s="2296"/>
      <c r="G451" s="2196"/>
      <c r="H451" s="2196"/>
      <c r="I451" s="2196"/>
      <c r="J451" s="2196"/>
      <c r="K451" s="2196"/>
      <c r="L451" s="2196"/>
      <c r="M451" s="1943"/>
      <c r="N451" s="1943"/>
      <c r="O451" s="2110" t="s">
        <v>958</v>
      </c>
      <c r="P451" s="2369"/>
      <c r="Q451" s="1991"/>
      <c r="R451" s="2235"/>
      <c r="S451" s="1988"/>
      <c r="T451" s="2236">
        <v>10</v>
      </c>
      <c r="U451" s="1988" t="s">
        <v>87</v>
      </c>
      <c r="V451" s="2187">
        <v>100000</v>
      </c>
      <c r="W451" s="1988" t="s">
        <v>84</v>
      </c>
      <c r="X451" s="1990">
        <f>PRODUCT(V451,T451,R451)</f>
        <v>1000000</v>
      </c>
      <c r="Y451" s="2078"/>
      <c r="Z451" s="2369"/>
    </row>
    <row r="452" spans="1:26" ht="18" customHeight="1">
      <c r="A452" s="2156"/>
      <c r="B452" s="2367"/>
      <c r="C452" s="2367"/>
      <c r="D452" s="2367"/>
      <c r="E452" s="2367"/>
      <c r="F452" s="2296"/>
      <c r="G452" s="2196"/>
      <c r="H452" s="2196"/>
      <c r="I452" s="2196"/>
      <c r="J452" s="2196"/>
      <c r="K452" s="2196"/>
      <c r="L452" s="2196"/>
      <c r="M452" s="1943"/>
      <c r="N452" s="1943"/>
      <c r="O452" s="2213" t="s">
        <v>518</v>
      </c>
      <c r="P452" s="2369"/>
      <c r="Q452" s="1991"/>
      <c r="R452" s="1991"/>
      <c r="S452" s="1988"/>
      <c r="T452" s="2119"/>
      <c r="U452" s="1988"/>
      <c r="V452" s="2187"/>
      <c r="W452" s="1988"/>
      <c r="X452" s="1990"/>
      <c r="Y452" s="2078"/>
      <c r="Z452" s="2369"/>
    </row>
    <row r="453" spans="1:26" ht="18" customHeight="1">
      <c r="A453" s="2156"/>
      <c r="B453" s="2367"/>
      <c r="C453" s="2367"/>
      <c r="D453" s="2367"/>
      <c r="E453" s="2367"/>
      <c r="F453" s="2296"/>
      <c r="G453" s="2196"/>
      <c r="H453" s="2196"/>
      <c r="I453" s="2196"/>
      <c r="J453" s="2196"/>
      <c r="K453" s="2196"/>
      <c r="L453" s="2196"/>
      <c r="M453" s="1943"/>
      <c r="N453" s="1943"/>
      <c r="O453" s="2362" t="s">
        <v>164</v>
      </c>
      <c r="P453" s="2369"/>
      <c r="Q453" s="1991"/>
      <c r="R453" s="1991"/>
      <c r="S453" s="1988"/>
      <c r="T453" s="1993">
        <v>15</v>
      </c>
      <c r="U453" s="1988" t="s">
        <v>87</v>
      </c>
      <c r="V453" s="2187">
        <v>130000</v>
      </c>
      <c r="W453" s="1988" t="s">
        <v>84</v>
      </c>
      <c r="X453" s="1990">
        <f>PRODUCT(V453,T453,R453)</f>
        <v>1950000</v>
      </c>
      <c r="Y453" s="2078"/>
      <c r="Z453" s="2369"/>
    </row>
    <row r="454" spans="1:26" ht="18" customHeight="1">
      <c r="A454" s="2156"/>
      <c r="B454" s="2367"/>
      <c r="C454" s="2367"/>
      <c r="D454" s="2367"/>
      <c r="E454" s="2367"/>
      <c r="F454" s="2296"/>
      <c r="G454" s="2196"/>
      <c r="H454" s="2196"/>
      <c r="I454" s="2196"/>
      <c r="J454" s="2196"/>
      <c r="K454" s="2196"/>
      <c r="L454" s="2196"/>
      <c r="M454" s="1943"/>
      <c r="N454" s="1943"/>
      <c r="O454" s="2362" t="s">
        <v>165</v>
      </c>
      <c r="P454" s="2369"/>
      <c r="Q454" s="1991"/>
      <c r="R454" s="1991"/>
      <c r="S454" s="1988"/>
      <c r="T454" s="1993">
        <v>26</v>
      </c>
      <c r="U454" s="1988" t="s">
        <v>87</v>
      </c>
      <c r="V454" s="2187">
        <v>400000</v>
      </c>
      <c r="W454" s="1988" t="s">
        <v>84</v>
      </c>
      <c r="X454" s="1990">
        <f>PRODUCT(V454,T454,R454)</f>
        <v>10400000</v>
      </c>
      <c r="Y454" s="2078"/>
      <c r="Z454" s="2369"/>
    </row>
    <row r="455" spans="1:26" ht="18" customHeight="1">
      <c r="A455" s="2156"/>
      <c r="B455" s="2367"/>
      <c r="C455" s="2367"/>
      <c r="D455" s="2367"/>
      <c r="E455" s="2367"/>
      <c r="F455" s="2296"/>
      <c r="G455" s="2196"/>
      <c r="H455" s="2196"/>
      <c r="I455" s="2196"/>
      <c r="J455" s="2196"/>
      <c r="K455" s="2196"/>
      <c r="L455" s="2196"/>
      <c r="M455" s="1943"/>
      <c r="N455" s="1943"/>
      <c r="O455" s="2362" t="s">
        <v>519</v>
      </c>
      <c r="P455" s="2369"/>
      <c r="Q455" s="1991"/>
      <c r="R455" s="1993">
        <v>21</v>
      </c>
      <c r="S455" s="1988" t="s">
        <v>87</v>
      </c>
      <c r="T455" s="2119">
        <v>1</v>
      </c>
      <c r="U455" s="1988" t="s">
        <v>87</v>
      </c>
      <c r="V455" s="2187">
        <v>10000</v>
      </c>
      <c r="W455" s="1988" t="s">
        <v>84</v>
      </c>
      <c r="X455" s="1990">
        <f>PRODUCT(V455,T455,R455)</f>
        <v>210000</v>
      </c>
    </row>
    <row r="456" spans="1:26" ht="18" customHeight="1">
      <c r="A456" s="2156"/>
      <c r="B456" s="2367"/>
      <c r="C456" s="2367"/>
      <c r="D456" s="2367"/>
      <c r="E456" s="2367"/>
      <c r="F456" s="2296"/>
      <c r="G456" s="2196"/>
      <c r="H456" s="2196"/>
      <c r="I456" s="2196"/>
      <c r="J456" s="2196"/>
      <c r="K456" s="2196"/>
      <c r="L456" s="2196"/>
      <c r="M456" s="1943"/>
      <c r="N456" s="1943"/>
      <c r="O456" s="2362" t="s">
        <v>520</v>
      </c>
      <c r="P456" s="2369"/>
      <c r="Q456" s="1991"/>
      <c r="R456" s="2235">
        <v>17</v>
      </c>
      <c r="S456" s="1988" t="s">
        <v>87</v>
      </c>
      <c r="T456" s="2119">
        <v>5</v>
      </c>
      <c r="U456" s="1988" t="s">
        <v>87</v>
      </c>
      <c r="V456" s="2187">
        <v>20000</v>
      </c>
      <c r="W456" s="1988"/>
      <c r="X456" s="1990">
        <f>PRODUCT(V456,T456,R456)</f>
        <v>1700000</v>
      </c>
    </row>
    <row r="457" spans="1:26" ht="18" customHeight="1">
      <c r="A457" s="2156"/>
      <c r="B457" s="2367"/>
      <c r="C457" s="2367"/>
      <c r="D457" s="2367"/>
      <c r="E457" s="2367"/>
      <c r="F457" s="2296"/>
      <c r="G457" s="2196"/>
      <c r="H457" s="2196"/>
      <c r="I457" s="2196"/>
      <c r="J457" s="2196"/>
      <c r="K457" s="2196"/>
      <c r="L457" s="2196"/>
      <c r="M457" s="1943"/>
      <c r="N457" s="1943"/>
      <c r="O457" s="2213" t="s">
        <v>777</v>
      </c>
      <c r="P457" s="2369"/>
      <c r="Q457" s="1991"/>
      <c r="R457" s="1991"/>
      <c r="S457" s="1988"/>
      <c r="T457" s="2119"/>
      <c r="U457" s="1988"/>
      <c r="V457" s="2187"/>
      <c r="W457" s="1988"/>
      <c r="X457" s="1990"/>
    </row>
    <row r="458" spans="1:26" ht="18" customHeight="1">
      <c r="A458" s="2156"/>
      <c r="B458" s="2367"/>
      <c r="C458" s="2367"/>
      <c r="D458" s="2367"/>
      <c r="E458" s="2367"/>
      <c r="F458" s="2296"/>
      <c r="G458" s="2196"/>
      <c r="H458" s="2196"/>
      <c r="I458" s="2196"/>
      <c r="J458" s="2196"/>
      <c r="K458" s="2196"/>
      <c r="L458" s="2196"/>
      <c r="M458" s="1943"/>
      <c r="N458" s="1943"/>
      <c r="O458" s="2362" t="s">
        <v>959</v>
      </c>
      <c r="P458" s="2369"/>
      <c r="Q458" s="2369"/>
      <c r="R458" s="2369"/>
      <c r="S458" s="2369"/>
      <c r="T458" s="2119">
        <v>10</v>
      </c>
      <c r="U458" s="1988" t="s">
        <v>87</v>
      </c>
      <c r="V458" s="2187">
        <v>50000</v>
      </c>
      <c r="W458" s="1988" t="s">
        <v>84</v>
      </c>
      <c r="X458" s="1990">
        <f>PRODUCT(V458,T458,R458)</f>
        <v>500000</v>
      </c>
    </row>
    <row r="459" spans="1:26" ht="18" customHeight="1">
      <c r="A459" s="2156"/>
      <c r="B459" s="2367"/>
      <c r="C459" s="2367"/>
      <c r="D459" s="2367"/>
      <c r="E459" s="2367"/>
      <c r="F459" s="2296"/>
      <c r="G459" s="2196"/>
      <c r="H459" s="2196"/>
      <c r="I459" s="2196"/>
      <c r="J459" s="2196"/>
      <c r="K459" s="2196"/>
      <c r="L459" s="2196"/>
      <c r="M459" s="1943"/>
      <c r="N459" s="1943"/>
      <c r="O459" s="2362" t="s">
        <v>960</v>
      </c>
      <c r="P459" s="2369"/>
      <c r="Q459" s="2369"/>
      <c r="R459" s="2369"/>
      <c r="S459" s="2369"/>
      <c r="T459" s="2119">
        <v>10</v>
      </c>
      <c r="U459" s="1988" t="s">
        <v>87</v>
      </c>
      <c r="V459" s="2187">
        <v>100000</v>
      </c>
      <c r="W459" s="1988" t="s">
        <v>84</v>
      </c>
      <c r="X459" s="1990">
        <f>PRODUCT(V459,T459,R459)</f>
        <v>1000000</v>
      </c>
    </row>
    <row r="460" spans="1:26" ht="18" customHeight="1">
      <c r="A460" s="2156"/>
      <c r="B460" s="2367"/>
      <c r="C460" s="2367"/>
      <c r="D460" s="2367"/>
      <c r="E460" s="2367"/>
      <c r="F460" s="2296"/>
      <c r="G460" s="2196"/>
      <c r="H460" s="2196"/>
      <c r="I460" s="2196"/>
      <c r="J460" s="2196"/>
      <c r="K460" s="2196"/>
      <c r="L460" s="2196"/>
      <c r="M460" s="1943"/>
      <c r="N460" s="1943"/>
      <c r="O460" s="2362" t="s">
        <v>778</v>
      </c>
      <c r="P460" s="2369"/>
      <c r="Q460" s="1991"/>
      <c r="R460" s="1991"/>
      <c r="S460" s="1988"/>
      <c r="T460" s="2119">
        <v>2</v>
      </c>
      <c r="U460" s="1988" t="s">
        <v>87</v>
      </c>
      <c r="V460" s="2187">
        <v>150000</v>
      </c>
      <c r="W460" s="1988" t="s">
        <v>84</v>
      </c>
      <c r="X460" s="1990">
        <f>PRODUCT(V460,T460,R460)</f>
        <v>300000</v>
      </c>
    </row>
    <row r="461" spans="1:26" ht="18" customHeight="1">
      <c r="A461" s="2156"/>
      <c r="B461" s="2367"/>
      <c r="C461" s="2367"/>
      <c r="D461" s="2367"/>
      <c r="E461" s="2367"/>
      <c r="F461" s="2296"/>
      <c r="G461" s="2196"/>
      <c r="H461" s="2196"/>
      <c r="I461" s="2196"/>
      <c r="J461" s="2196"/>
      <c r="K461" s="2196"/>
      <c r="L461" s="2196"/>
      <c r="M461" s="1943"/>
      <c r="N461" s="1943"/>
      <c r="O461" s="2213" t="s">
        <v>521</v>
      </c>
      <c r="P461" s="2369"/>
      <c r="Q461" s="1991"/>
      <c r="R461" s="1991"/>
      <c r="S461" s="1988"/>
      <c r="T461" s="2119"/>
      <c r="U461" s="1988"/>
      <c r="V461" s="2187"/>
      <c r="W461" s="1988"/>
      <c r="X461" s="1990"/>
    </row>
    <row r="462" spans="1:26" ht="18" customHeight="1">
      <c r="A462" s="2156"/>
      <c r="B462" s="2367"/>
      <c r="C462" s="2367"/>
      <c r="D462" s="2367"/>
      <c r="E462" s="2367"/>
      <c r="F462" s="2296"/>
      <c r="G462" s="2196"/>
      <c r="H462" s="2196"/>
      <c r="I462" s="2196"/>
      <c r="J462" s="2196"/>
      <c r="K462" s="2196"/>
      <c r="L462" s="2196"/>
      <c r="M462" s="1943"/>
      <c r="N462" s="1943"/>
      <c r="O462" s="2362" t="s">
        <v>779</v>
      </c>
      <c r="P462" s="2369"/>
      <c r="Q462" s="1991"/>
      <c r="R462" s="1991"/>
      <c r="S462" s="1988"/>
      <c r="T462" s="2119">
        <v>2</v>
      </c>
      <c r="U462" s="1988" t="s">
        <v>87</v>
      </c>
      <c r="V462" s="2187">
        <v>150000</v>
      </c>
      <c r="W462" s="1988" t="s">
        <v>84</v>
      </c>
      <c r="X462" s="1990">
        <f>PRODUCT(V462,T462,R462)</f>
        <v>300000</v>
      </c>
    </row>
    <row r="463" spans="1:26" ht="18" customHeight="1">
      <c r="A463" s="2156"/>
      <c r="B463" s="2367"/>
      <c r="C463" s="2367"/>
      <c r="D463" s="2367"/>
      <c r="E463" s="2367"/>
      <c r="F463" s="2296"/>
      <c r="G463" s="2196"/>
      <c r="H463" s="2196"/>
      <c r="I463" s="2196"/>
      <c r="J463" s="2196"/>
      <c r="K463" s="2196"/>
      <c r="L463" s="2196"/>
      <c r="M463" s="1943"/>
      <c r="N463" s="1943"/>
      <c r="O463" s="2362" t="s">
        <v>961</v>
      </c>
      <c r="P463" s="2369"/>
      <c r="Q463" s="1991"/>
      <c r="R463" s="1993"/>
      <c r="S463" s="1988"/>
      <c r="T463" s="2119">
        <v>5</v>
      </c>
      <c r="U463" s="1988" t="s">
        <v>87</v>
      </c>
      <c r="V463" s="2187">
        <v>30000</v>
      </c>
      <c r="W463" s="1988" t="s">
        <v>84</v>
      </c>
      <c r="X463" s="1990">
        <f>PRODUCT(V463,T463,R463)</f>
        <v>150000</v>
      </c>
    </row>
    <row r="464" spans="1:26" ht="18" customHeight="1">
      <c r="A464" s="2156"/>
      <c r="B464" s="2367"/>
      <c r="C464" s="2367"/>
      <c r="D464" s="2367"/>
      <c r="E464" s="2367"/>
      <c r="F464" s="2296"/>
      <c r="G464" s="2196"/>
      <c r="H464" s="2196"/>
      <c r="I464" s="2196"/>
      <c r="J464" s="2196"/>
      <c r="K464" s="2196"/>
      <c r="L464" s="2196"/>
      <c r="M464" s="1943"/>
      <c r="N464" s="1943"/>
      <c r="O464" s="2362" t="s">
        <v>522</v>
      </c>
      <c r="P464" s="2369"/>
      <c r="Q464" s="1991"/>
      <c r="R464" s="1991"/>
      <c r="S464" s="1988"/>
      <c r="T464" s="2119">
        <v>4</v>
      </c>
      <c r="U464" s="1988" t="s">
        <v>87</v>
      </c>
      <c r="V464" s="2187">
        <v>15000</v>
      </c>
      <c r="W464" s="1988" t="s">
        <v>84</v>
      </c>
      <c r="X464" s="1990">
        <f>PRODUCT(V464,T464,R464)</f>
        <v>60000</v>
      </c>
    </row>
    <row r="465" spans="1:24" ht="18" customHeight="1">
      <c r="A465" s="2156"/>
      <c r="B465" s="2367"/>
      <c r="C465" s="2367"/>
      <c r="D465" s="2367"/>
      <c r="E465" s="2367"/>
      <c r="F465" s="2296"/>
      <c r="G465" s="2196"/>
      <c r="H465" s="2196"/>
      <c r="I465" s="2196"/>
      <c r="J465" s="2196"/>
      <c r="K465" s="2196"/>
      <c r="L465" s="2196"/>
      <c r="M465" s="1943"/>
      <c r="N465" s="1943"/>
      <c r="O465" s="2362" t="s">
        <v>780</v>
      </c>
      <c r="P465" s="2369"/>
      <c r="Q465" s="1991"/>
      <c r="R465" s="2235">
        <v>60</v>
      </c>
      <c r="S465" s="1988" t="s">
        <v>87</v>
      </c>
      <c r="T465" s="2119">
        <v>2</v>
      </c>
      <c r="U465" s="1988" t="s">
        <v>87</v>
      </c>
      <c r="V465" s="2187">
        <v>40000</v>
      </c>
      <c r="W465" s="1988"/>
      <c r="X465" s="1990">
        <f>PRODUCT(V465,T465,R465)</f>
        <v>4800000</v>
      </c>
    </row>
    <row r="466" spans="1:24" ht="18" customHeight="1">
      <c r="A466" s="2156"/>
      <c r="B466" s="2367"/>
      <c r="C466" s="2367"/>
      <c r="D466" s="2367"/>
      <c r="E466" s="2367"/>
      <c r="F466" s="2296"/>
      <c r="G466" s="2196"/>
      <c r="H466" s="2196"/>
      <c r="I466" s="2196"/>
      <c r="J466" s="2196"/>
      <c r="K466" s="2196"/>
      <c r="L466" s="2196"/>
      <c r="M466" s="1943"/>
      <c r="N466" s="1943"/>
      <c r="O466" s="2213" t="s">
        <v>781</v>
      </c>
      <c r="P466" s="2369"/>
      <c r="Q466" s="1991"/>
      <c r="R466" s="1991"/>
      <c r="S466" s="1988"/>
      <c r="T466" s="2119"/>
      <c r="U466" s="1988"/>
      <c r="V466" s="2187"/>
      <c r="W466" s="1988"/>
      <c r="X466" s="1990"/>
    </row>
    <row r="467" spans="1:24" ht="18" customHeight="1">
      <c r="A467" s="2156"/>
      <c r="B467" s="2367"/>
      <c r="C467" s="2367"/>
      <c r="D467" s="2367"/>
      <c r="E467" s="2367"/>
      <c r="F467" s="2296"/>
      <c r="G467" s="2196"/>
      <c r="H467" s="2196"/>
      <c r="I467" s="2196"/>
      <c r="J467" s="2196"/>
      <c r="K467" s="2196"/>
      <c r="L467" s="2196"/>
      <c r="M467" s="1943"/>
      <c r="N467" s="1943"/>
      <c r="O467" s="2243" t="s">
        <v>523</v>
      </c>
      <c r="P467" s="2369"/>
      <c r="Q467" s="1991"/>
      <c r="R467" s="1991"/>
      <c r="S467" s="1988"/>
      <c r="T467" s="2119">
        <v>1</v>
      </c>
      <c r="U467" s="1988" t="s">
        <v>87</v>
      </c>
      <c r="V467" s="2187">
        <v>23127400</v>
      </c>
      <c r="W467" s="1988" t="s">
        <v>84</v>
      </c>
      <c r="X467" s="1990">
        <f>PRODUCT(V467,T467,R467)</f>
        <v>23127400</v>
      </c>
    </row>
    <row r="468" spans="1:24" ht="18" customHeight="1">
      <c r="A468" s="2156"/>
      <c r="B468" s="2367"/>
      <c r="C468" s="2367"/>
      <c r="D468" s="2367"/>
      <c r="E468" s="2367"/>
      <c r="F468" s="2296"/>
      <c r="G468" s="2196"/>
      <c r="H468" s="2196"/>
      <c r="I468" s="2196"/>
      <c r="J468" s="2196"/>
      <c r="K468" s="2196"/>
      <c r="L468" s="2196"/>
      <c r="M468" s="1943"/>
      <c r="N468" s="1943"/>
      <c r="O468" s="2213" t="s">
        <v>782</v>
      </c>
      <c r="P468" s="2369"/>
      <c r="Q468" s="1991"/>
      <c r="R468" s="1991"/>
      <c r="S468" s="1988"/>
      <c r="T468" s="2119"/>
      <c r="U468" s="1988"/>
      <c r="V468" s="2187"/>
      <c r="W468" s="1988"/>
      <c r="X468" s="1990"/>
    </row>
    <row r="469" spans="1:24" ht="18" customHeight="1">
      <c r="A469" s="2156"/>
      <c r="B469" s="2367"/>
      <c r="C469" s="2367"/>
      <c r="D469" s="2367"/>
      <c r="E469" s="2367"/>
      <c r="F469" s="2296"/>
      <c r="G469" s="2196"/>
      <c r="H469" s="2196"/>
      <c r="I469" s="2196"/>
      <c r="J469" s="2196"/>
      <c r="K469" s="2196"/>
      <c r="L469" s="2196"/>
      <c r="M469" s="1943"/>
      <c r="N469" s="1943"/>
      <c r="O469" s="2362" t="s">
        <v>524</v>
      </c>
      <c r="P469" s="2369"/>
      <c r="Q469" s="1991"/>
      <c r="R469" s="1991"/>
      <c r="S469" s="1988"/>
      <c r="T469" s="2119"/>
      <c r="U469" s="1988"/>
      <c r="V469" s="2187"/>
      <c r="W469" s="1988"/>
      <c r="X469" s="1990"/>
    </row>
    <row r="470" spans="1:24" ht="18" customHeight="1">
      <c r="A470" s="2156"/>
      <c r="B470" s="2367"/>
      <c r="C470" s="2367"/>
      <c r="D470" s="2367"/>
      <c r="E470" s="2367"/>
      <c r="F470" s="2296"/>
      <c r="G470" s="2196"/>
      <c r="H470" s="2196"/>
      <c r="I470" s="2196"/>
      <c r="J470" s="2196"/>
      <c r="K470" s="2196"/>
      <c r="L470" s="2196"/>
      <c r="M470" s="1943"/>
      <c r="N470" s="1943"/>
      <c r="O470" s="2110" t="s">
        <v>525</v>
      </c>
      <c r="P470" s="2369"/>
      <c r="Q470" s="1991"/>
      <c r="R470" s="2237">
        <v>1</v>
      </c>
      <c r="S470" s="1988" t="s">
        <v>87</v>
      </c>
      <c r="T470" s="2119">
        <v>14</v>
      </c>
      <c r="U470" s="1988" t="s">
        <v>87</v>
      </c>
      <c r="V470" s="2187">
        <v>25000</v>
      </c>
      <c r="W470" s="1988" t="s">
        <v>84</v>
      </c>
      <c r="X470" s="1990">
        <f>PRODUCT(V470,T470,R470)</f>
        <v>350000</v>
      </c>
    </row>
    <row r="471" spans="1:24" ht="18" customHeight="1">
      <c r="A471" s="2156"/>
      <c r="B471" s="2367"/>
      <c r="C471" s="2367"/>
      <c r="D471" s="2367"/>
      <c r="E471" s="2367"/>
      <c r="F471" s="2296"/>
      <c r="G471" s="2196"/>
      <c r="H471" s="2196"/>
      <c r="I471" s="2196"/>
      <c r="J471" s="2196"/>
      <c r="K471" s="2196"/>
      <c r="L471" s="2196"/>
      <c r="M471" s="1943"/>
      <c r="N471" s="1943"/>
      <c r="O471" s="2362" t="s">
        <v>166</v>
      </c>
      <c r="P471" s="2369"/>
      <c r="Q471" s="1991"/>
      <c r="R471" s="2237">
        <v>28</v>
      </c>
      <c r="S471" s="1988" t="s">
        <v>87</v>
      </c>
      <c r="T471" s="2119">
        <v>1</v>
      </c>
      <c r="U471" s="1988" t="s">
        <v>87</v>
      </c>
      <c r="V471" s="2187">
        <v>140000</v>
      </c>
      <c r="W471" s="1988" t="s">
        <v>84</v>
      </c>
      <c r="X471" s="1990">
        <f>PRODUCT(V471,T471,R471)</f>
        <v>3920000</v>
      </c>
    </row>
    <row r="472" spans="1:24" ht="18" customHeight="1">
      <c r="A472" s="2156"/>
      <c r="B472" s="2367"/>
      <c r="C472" s="2367"/>
      <c r="D472" s="2367"/>
      <c r="E472" s="2367"/>
      <c r="F472" s="2296"/>
      <c r="G472" s="2196"/>
      <c r="H472" s="2196"/>
      <c r="I472" s="2196"/>
      <c r="J472" s="2196"/>
      <c r="K472" s="2196"/>
      <c r="L472" s="2196"/>
      <c r="M472" s="1943"/>
      <c r="N472" s="1943"/>
      <c r="O472" s="2238" t="s">
        <v>962</v>
      </c>
      <c r="P472" s="2369"/>
      <c r="Q472" s="1991"/>
      <c r="R472" s="2237"/>
      <c r="S472" s="1988"/>
      <c r="T472" s="2119">
        <v>1</v>
      </c>
      <c r="U472" s="1988" t="s">
        <v>87</v>
      </c>
      <c r="V472" s="2187">
        <v>723228</v>
      </c>
      <c r="W472" s="1988" t="s">
        <v>84</v>
      </c>
      <c r="X472" s="1990">
        <f>PRODUCT(V472,T472,R472)</f>
        <v>723228</v>
      </c>
    </row>
    <row r="473" spans="1:24" ht="18" customHeight="1">
      <c r="A473" s="2156"/>
      <c r="B473" s="2367"/>
      <c r="C473" s="2367"/>
      <c r="D473" s="2367"/>
      <c r="E473" s="2367"/>
      <c r="F473" s="2296"/>
      <c r="G473" s="2196"/>
      <c r="H473" s="2196"/>
      <c r="I473" s="2196"/>
      <c r="J473" s="2196"/>
      <c r="K473" s="2196"/>
      <c r="L473" s="2196"/>
      <c r="M473" s="1943"/>
      <c r="N473" s="1943"/>
      <c r="O473" s="2213" t="s">
        <v>526</v>
      </c>
      <c r="P473" s="2369"/>
      <c r="Q473" s="1991"/>
      <c r="R473" s="1991"/>
      <c r="S473" s="1988"/>
      <c r="T473" s="2119"/>
      <c r="U473" s="1988"/>
      <c r="V473" s="2187"/>
      <c r="W473" s="1988"/>
      <c r="X473" s="1990"/>
    </row>
    <row r="474" spans="1:24" ht="18" customHeight="1">
      <c r="A474" s="2156"/>
      <c r="B474" s="2367"/>
      <c r="C474" s="2367"/>
      <c r="D474" s="2367"/>
      <c r="E474" s="2367"/>
      <c r="F474" s="2296"/>
      <c r="G474" s="2196"/>
      <c r="H474" s="2196"/>
      <c r="I474" s="2196"/>
      <c r="J474" s="2196"/>
      <c r="K474" s="2196"/>
      <c r="L474" s="2196"/>
      <c r="M474" s="1943"/>
      <c r="N474" s="1943"/>
      <c r="O474" s="2362" t="s">
        <v>527</v>
      </c>
      <c r="P474" s="2369"/>
      <c r="Q474" s="1991"/>
      <c r="R474" s="1991"/>
      <c r="S474" s="1988"/>
      <c r="T474" s="2119">
        <v>2</v>
      </c>
      <c r="U474" s="1988" t="s">
        <v>87</v>
      </c>
      <c r="V474" s="2187">
        <v>100000</v>
      </c>
      <c r="W474" s="1988" t="s">
        <v>84</v>
      </c>
      <c r="X474" s="1990">
        <f>PRODUCT(V474,T474,R474)</f>
        <v>200000</v>
      </c>
    </row>
    <row r="475" spans="1:24" ht="18" customHeight="1">
      <c r="A475" s="2156"/>
      <c r="B475" s="2367"/>
      <c r="C475" s="2367"/>
      <c r="D475" s="2367"/>
      <c r="E475" s="2367"/>
      <c r="F475" s="2296"/>
      <c r="G475" s="2196"/>
      <c r="H475" s="2196"/>
      <c r="I475" s="2196"/>
      <c r="J475" s="2196"/>
      <c r="K475" s="2196"/>
      <c r="L475" s="2196"/>
      <c r="M475" s="1943"/>
      <c r="N475" s="1943"/>
      <c r="O475" s="2362" t="s">
        <v>963</v>
      </c>
      <c r="P475" s="2369"/>
      <c r="Q475" s="1991"/>
      <c r="R475" s="1991"/>
      <c r="S475" s="1988"/>
      <c r="T475" s="2119">
        <v>2</v>
      </c>
      <c r="U475" s="1988" t="s">
        <v>87</v>
      </c>
      <c r="V475" s="2187">
        <v>100000</v>
      </c>
      <c r="W475" s="1988" t="s">
        <v>84</v>
      </c>
      <c r="X475" s="1990">
        <f>PRODUCT(V475,T475,R475)</f>
        <v>200000</v>
      </c>
    </row>
    <row r="476" spans="1:24" ht="18" customHeight="1">
      <c r="A476" s="2156"/>
      <c r="B476" s="2367"/>
      <c r="C476" s="2367"/>
      <c r="D476" s="2367"/>
      <c r="E476" s="2367"/>
      <c r="F476" s="2296"/>
      <c r="G476" s="2196"/>
      <c r="H476" s="2196"/>
      <c r="I476" s="2196"/>
      <c r="J476" s="2196"/>
      <c r="K476" s="2196"/>
      <c r="L476" s="2196"/>
      <c r="M476" s="1943"/>
      <c r="N476" s="1943"/>
      <c r="O476" s="2362" t="s">
        <v>760</v>
      </c>
      <c r="P476" s="2369"/>
      <c r="Q476" s="1991"/>
      <c r="R476" s="1991"/>
      <c r="S476" s="1988"/>
      <c r="T476" s="2119">
        <v>2</v>
      </c>
      <c r="U476" s="1988" t="s">
        <v>87</v>
      </c>
      <c r="V476" s="2187">
        <v>100000</v>
      </c>
      <c r="W476" s="1988" t="s">
        <v>84</v>
      </c>
      <c r="X476" s="1990">
        <f>PRODUCT(V476,T476,R476)</f>
        <v>200000</v>
      </c>
    </row>
    <row r="477" spans="1:24" ht="18" customHeight="1">
      <c r="A477" s="2156"/>
      <c r="B477" s="2367"/>
      <c r="C477" s="2367"/>
      <c r="D477" s="2367"/>
      <c r="E477" s="2367"/>
      <c r="F477" s="2296"/>
      <c r="G477" s="2196"/>
      <c r="H477" s="2196"/>
      <c r="I477" s="2196"/>
      <c r="J477" s="2196"/>
      <c r="K477" s="2196"/>
      <c r="L477" s="2196"/>
      <c r="M477" s="1943"/>
      <c r="N477" s="1943"/>
      <c r="O477" s="2362" t="s">
        <v>964</v>
      </c>
      <c r="P477" s="2369"/>
      <c r="Q477" s="1991"/>
      <c r="R477" s="1991"/>
      <c r="S477" s="1988"/>
      <c r="T477" s="2119">
        <v>12</v>
      </c>
      <c r="U477" s="1988" t="s">
        <v>87</v>
      </c>
      <c r="V477" s="2187">
        <v>110000</v>
      </c>
      <c r="W477" s="1988" t="s">
        <v>84</v>
      </c>
      <c r="X477" s="1990">
        <f>PRODUCT(V477,T477,R477)</f>
        <v>1320000</v>
      </c>
    </row>
    <row r="478" spans="1:24" ht="18" customHeight="1">
      <c r="A478" s="2156"/>
      <c r="B478" s="2367"/>
      <c r="C478" s="2367"/>
      <c r="D478" s="2367"/>
      <c r="E478" s="2367"/>
      <c r="F478" s="2296"/>
      <c r="G478" s="2196"/>
      <c r="H478" s="2196"/>
      <c r="I478" s="2196"/>
      <c r="J478" s="2196"/>
      <c r="K478" s="2196"/>
      <c r="L478" s="2196"/>
      <c r="M478" s="1943"/>
      <c r="N478" s="1943"/>
      <c r="O478" s="2213" t="s">
        <v>783</v>
      </c>
      <c r="P478" s="2369"/>
      <c r="Q478" s="1991"/>
      <c r="R478" s="1991"/>
      <c r="S478" s="1988"/>
      <c r="T478" s="2119"/>
      <c r="U478" s="1988"/>
      <c r="V478" s="2187"/>
      <c r="W478" s="1988"/>
      <c r="X478" s="1990"/>
    </row>
    <row r="479" spans="1:24" ht="18" customHeight="1">
      <c r="A479" s="2156"/>
      <c r="B479" s="2367"/>
      <c r="C479" s="2367"/>
      <c r="D479" s="2367"/>
      <c r="E479" s="2367"/>
      <c r="F479" s="2296"/>
      <c r="G479" s="2196"/>
      <c r="H479" s="2196"/>
      <c r="I479" s="2196"/>
      <c r="J479" s="2196"/>
      <c r="K479" s="2196"/>
      <c r="L479" s="2196"/>
      <c r="M479" s="1943"/>
      <c r="N479" s="1943"/>
      <c r="O479" s="2362" t="s">
        <v>445</v>
      </c>
      <c r="P479" s="2369"/>
      <c r="Q479" s="1991"/>
      <c r="R479" s="1993">
        <v>5</v>
      </c>
      <c r="S479" s="1988" t="s">
        <v>87</v>
      </c>
      <c r="T479" s="1992">
        <v>2</v>
      </c>
      <c r="U479" s="1988" t="s">
        <v>87</v>
      </c>
      <c r="V479" s="1989">
        <v>10000</v>
      </c>
      <c r="W479" s="1988" t="s">
        <v>84</v>
      </c>
      <c r="X479" s="1990">
        <f>PRODUCT(V479,T479,R479)</f>
        <v>100000</v>
      </c>
    </row>
    <row r="480" spans="1:24" ht="18" customHeight="1">
      <c r="A480" s="2156"/>
      <c r="B480" s="2367"/>
      <c r="C480" s="2367"/>
      <c r="D480" s="2367"/>
      <c r="E480" s="2367"/>
      <c r="F480" s="2296"/>
      <c r="G480" s="2196"/>
      <c r="H480" s="2196"/>
      <c r="I480" s="2196"/>
      <c r="J480" s="2196"/>
      <c r="K480" s="2196"/>
      <c r="L480" s="2196"/>
      <c r="M480" s="1943"/>
      <c r="N480" s="1943"/>
      <c r="O480" s="2362" t="s">
        <v>965</v>
      </c>
      <c r="P480" s="2369"/>
      <c r="Q480" s="2369"/>
      <c r="R480" s="1975"/>
      <c r="S480" s="1988"/>
      <c r="T480" s="2119">
        <v>4</v>
      </c>
      <c r="U480" s="1988" t="s">
        <v>87</v>
      </c>
      <c r="V480" s="2187">
        <v>40000</v>
      </c>
      <c r="W480" s="1988" t="s">
        <v>84</v>
      </c>
      <c r="X480" s="1990">
        <f>PRODUCT(V480,T480,R480)</f>
        <v>160000</v>
      </c>
    </row>
    <row r="481" spans="1:24" ht="18" customHeight="1">
      <c r="A481" s="2156"/>
      <c r="B481" s="2367"/>
      <c r="C481" s="2367"/>
      <c r="D481" s="2367"/>
      <c r="E481" s="2367"/>
      <c r="F481" s="2296"/>
      <c r="G481" s="2196"/>
      <c r="H481" s="2196"/>
      <c r="I481" s="2196"/>
      <c r="J481" s="2196"/>
      <c r="K481" s="2196"/>
      <c r="L481" s="2196"/>
      <c r="M481" s="1943"/>
      <c r="N481" s="1943"/>
      <c r="O481" s="2239" t="s">
        <v>784</v>
      </c>
      <c r="P481" s="2240"/>
      <c r="Q481" s="1991"/>
      <c r="R481" s="1993"/>
      <c r="S481" s="1988"/>
      <c r="T481" s="2241"/>
      <c r="U481" s="2241"/>
      <c r="V481" s="2241"/>
      <c r="W481" s="2241"/>
      <c r="X481" s="2242"/>
    </row>
    <row r="482" spans="1:24" ht="18" customHeight="1">
      <c r="A482" s="2156"/>
      <c r="B482" s="2367"/>
      <c r="C482" s="2367"/>
      <c r="D482" s="2367"/>
      <c r="E482" s="2367"/>
      <c r="F482" s="2296"/>
      <c r="G482" s="2196"/>
      <c r="H482" s="2196"/>
      <c r="I482" s="2196"/>
      <c r="J482" s="2196"/>
      <c r="K482" s="2196"/>
      <c r="L482" s="2196"/>
      <c r="M482" s="1943"/>
      <c r="N482" s="1943"/>
      <c r="O482" s="2243" t="s">
        <v>966</v>
      </c>
      <c r="P482" s="2240"/>
      <c r="Q482" s="1991"/>
      <c r="R482" s="1993"/>
      <c r="S482" s="1988"/>
      <c r="T482" s="1992">
        <v>1</v>
      </c>
      <c r="U482" s="1988" t="s">
        <v>87</v>
      </c>
      <c r="V482" s="1989">
        <v>100000</v>
      </c>
      <c r="W482" s="1988" t="s">
        <v>84</v>
      </c>
      <c r="X482" s="1990">
        <f>PRODUCT(V482,T482,R482)</f>
        <v>100000</v>
      </c>
    </row>
    <row r="483" spans="1:24" ht="18" customHeight="1">
      <c r="A483" s="2156"/>
      <c r="B483" s="2367"/>
      <c r="C483" s="2367"/>
      <c r="D483" s="2367"/>
      <c r="E483" s="2367"/>
      <c r="F483" s="2296"/>
      <c r="G483" s="2196"/>
      <c r="H483" s="2196"/>
      <c r="I483" s="2196"/>
      <c r="J483" s="2196"/>
      <c r="K483" s="2196"/>
      <c r="L483" s="2196"/>
      <c r="M483" s="1943"/>
      <c r="N483" s="1943"/>
      <c r="O483" s="2239" t="s">
        <v>1137</v>
      </c>
      <c r="P483" s="2240"/>
      <c r="Q483" s="1991"/>
      <c r="R483" s="1993"/>
      <c r="S483" s="1988"/>
      <c r="T483" s="1992">
        <v>1</v>
      </c>
      <c r="U483" s="1988" t="s">
        <v>87</v>
      </c>
      <c r="V483" s="1989">
        <v>16000000</v>
      </c>
      <c r="W483" s="1988" t="s">
        <v>84</v>
      </c>
      <c r="X483" s="1990">
        <f>PRODUCT(V483,T483,R483)</f>
        <v>16000000</v>
      </c>
    </row>
    <row r="484" spans="1:24" ht="18" customHeight="1">
      <c r="A484" s="2153"/>
      <c r="B484" s="1953"/>
      <c r="C484" s="1953"/>
      <c r="D484" s="1953"/>
      <c r="E484" s="2527" t="s">
        <v>360</v>
      </c>
      <c r="F484" s="1926" t="s">
        <v>457</v>
      </c>
      <c r="G484" s="2601">
        <v>22150000</v>
      </c>
      <c r="H484" s="2601">
        <v>22380000</v>
      </c>
      <c r="I484" s="2601">
        <v>22380000</v>
      </c>
      <c r="J484" s="2601">
        <v>22380000</v>
      </c>
      <c r="K484" s="2601">
        <v>22380000</v>
      </c>
      <c r="L484" s="2601">
        <f>SUM(X485:X496)</f>
        <v>22380000</v>
      </c>
      <c r="M484" s="2602">
        <f>L484-K484</f>
        <v>0</v>
      </c>
      <c r="N484" s="2603">
        <f>M484/H484</f>
        <v>0</v>
      </c>
      <c r="O484" s="2604" t="s">
        <v>730</v>
      </c>
      <c r="P484" s="2605"/>
      <c r="Q484" s="2606"/>
      <c r="R484" s="2606"/>
      <c r="S484" s="2606"/>
      <c r="T484" s="2607"/>
      <c r="U484" s="2606"/>
      <c r="V484" s="2608"/>
      <c r="W484" s="2609"/>
      <c r="X484" s="2610"/>
    </row>
    <row r="485" spans="1:24" ht="18" customHeight="1">
      <c r="A485" s="2155"/>
      <c r="B485" s="1931"/>
      <c r="C485" s="1931"/>
      <c r="D485" s="1931"/>
      <c r="E485" s="1931"/>
      <c r="F485" s="2043" t="s">
        <v>8</v>
      </c>
      <c r="G485" s="2201"/>
      <c r="H485" s="2201"/>
      <c r="I485" s="2201"/>
      <c r="J485" s="2201"/>
      <c r="K485" s="2201"/>
      <c r="L485" s="2201"/>
      <c r="M485" s="1958"/>
      <c r="N485" s="1958"/>
      <c r="O485" s="1960" t="s">
        <v>575</v>
      </c>
      <c r="P485" s="2100"/>
      <c r="Q485" s="2224"/>
      <c r="R485" s="2224"/>
      <c r="S485" s="2224"/>
      <c r="T485" s="2225">
        <v>12</v>
      </c>
      <c r="U485" s="2224" t="s">
        <v>87</v>
      </c>
      <c r="V485" s="2226">
        <v>70000</v>
      </c>
      <c r="W485" s="2104" t="s">
        <v>84</v>
      </c>
      <c r="X485" s="2105">
        <f>PRODUCT(V485,T485,R485)</f>
        <v>840000</v>
      </c>
    </row>
    <row r="486" spans="1:24" ht="18" customHeight="1">
      <c r="A486" s="2156"/>
      <c r="B486" s="2367"/>
      <c r="C486" s="2367"/>
      <c r="D486" s="2367"/>
      <c r="E486" s="2367"/>
      <c r="F486" s="2296"/>
      <c r="G486" s="2196"/>
      <c r="H486" s="2196"/>
      <c r="I486" s="2196"/>
      <c r="J486" s="2196"/>
      <c r="K486" s="2196"/>
      <c r="L486" s="2196"/>
      <c r="M486" s="1943"/>
      <c r="N486" s="1943"/>
      <c r="O486" s="2362" t="s">
        <v>576</v>
      </c>
      <c r="P486" s="2369"/>
      <c r="Q486" s="1991"/>
      <c r="R486" s="1991"/>
      <c r="S486" s="1991"/>
      <c r="T486" s="2119">
        <v>4</v>
      </c>
      <c r="U486" s="1991" t="s">
        <v>87</v>
      </c>
      <c r="V486" s="2187">
        <v>150000</v>
      </c>
      <c r="W486" s="1988" t="s">
        <v>84</v>
      </c>
      <c r="X486" s="1990">
        <f>PRODUCT(V486,T486,R486)</f>
        <v>600000</v>
      </c>
    </row>
    <row r="487" spans="1:24" ht="18" customHeight="1">
      <c r="A487" s="2156"/>
      <c r="B487" s="2367"/>
      <c r="C487" s="2367"/>
      <c r="D487" s="2367"/>
      <c r="E487" s="2367"/>
      <c r="F487" s="2296"/>
      <c r="G487" s="2196"/>
      <c r="H487" s="2196"/>
      <c r="I487" s="2196"/>
      <c r="J487" s="2196"/>
      <c r="K487" s="2196"/>
      <c r="L487" s="2196"/>
      <c r="M487" s="1943"/>
      <c r="N487" s="1943"/>
      <c r="O487" s="2362" t="s">
        <v>1031</v>
      </c>
      <c r="P487" s="2369"/>
      <c r="Q487" s="1991"/>
      <c r="R487" s="1991"/>
      <c r="S487" s="1991"/>
      <c r="T487" s="2119">
        <v>1</v>
      </c>
      <c r="U487" s="1991" t="s">
        <v>87</v>
      </c>
      <c r="V487" s="2187">
        <v>200000</v>
      </c>
      <c r="W487" s="1988" t="s">
        <v>84</v>
      </c>
      <c r="X487" s="1990">
        <f>PRODUCT(V487,T487,R487)</f>
        <v>200000</v>
      </c>
    </row>
    <row r="488" spans="1:24" ht="18" customHeight="1">
      <c r="A488" s="2156"/>
      <c r="B488" s="2367"/>
      <c r="C488" s="2367"/>
      <c r="D488" s="2367"/>
      <c r="E488" s="2367"/>
      <c r="F488" s="2296"/>
      <c r="G488" s="2196"/>
      <c r="H488" s="2196"/>
      <c r="I488" s="2196"/>
      <c r="J488" s="2196"/>
      <c r="K488" s="2196"/>
      <c r="L488" s="2196"/>
      <c r="M488" s="1943"/>
      <c r="N488" s="1943"/>
      <c r="O488" s="2362" t="s">
        <v>577</v>
      </c>
      <c r="P488" s="2369"/>
      <c r="Q488" s="1991"/>
      <c r="R488" s="1991"/>
      <c r="S488" s="1991"/>
      <c r="T488" s="2119">
        <v>1</v>
      </c>
      <c r="U488" s="1991" t="s">
        <v>87</v>
      </c>
      <c r="V488" s="2187">
        <v>450000</v>
      </c>
      <c r="W488" s="1988" t="s">
        <v>84</v>
      </c>
      <c r="X488" s="1990">
        <f>PRODUCT(V488,T488,R488)</f>
        <v>450000</v>
      </c>
    </row>
    <row r="489" spans="1:24" ht="18" customHeight="1">
      <c r="A489" s="2156"/>
      <c r="B489" s="2367"/>
      <c r="C489" s="2367"/>
      <c r="D489" s="2367"/>
      <c r="E489" s="2367"/>
      <c r="F489" s="2296"/>
      <c r="G489" s="2196"/>
      <c r="H489" s="2196"/>
      <c r="I489" s="2196"/>
      <c r="J489" s="2196"/>
      <c r="K489" s="2196"/>
      <c r="L489" s="2196"/>
      <c r="M489" s="1943"/>
      <c r="N489" s="1943"/>
      <c r="O489" s="2362" t="s">
        <v>731</v>
      </c>
      <c r="P489" s="2369"/>
      <c r="Q489" s="1991"/>
      <c r="R489" s="1991"/>
      <c r="S489" s="1991"/>
      <c r="T489" s="2119">
        <v>1</v>
      </c>
      <c r="U489" s="1991" t="s">
        <v>87</v>
      </c>
      <c r="V489" s="2187">
        <v>6000000</v>
      </c>
      <c r="W489" s="1988" t="s">
        <v>84</v>
      </c>
      <c r="X489" s="1990">
        <f>PRODUCT(V489,T489,R489)</f>
        <v>6000000</v>
      </c>
    </row>
    <row r="490" spans="1:24" ht="18" customHeight="1">
      <c r="A490" s="2156"/>
      <c r="B490" s="2367"/>
      <c r="C490" s="2367"/>
      <c r="D490" s="2367"/>
      <c r="E490" s="2367"/>
      <c r="F490" s="2296"/>
      <c r="G490" s="2196"/>
      <c r="H490" s="2196"/>
      <c r="I490" s="2196"/>
      <c r="J490" s="2196"/>
      <c r="K490" s="2196"/>
      <c r="L490" s="2196"/>
      <c r="M490" s="1943"/>
      <c r="N490" s="1943"/>
      <c r="O490" s="2213" t="s">
        <v>732</v>
      </c>
      <c r="P490" s="2369"/>
      <c r="Q490" s="1991"/>
      <c r="R490" s="1991"/>
      <c r="S490" s="1991"/>
      <c r="T490" s="2119"/>
      <c r="U490" s="1991"/>
      <c r="V490" s="2187"/>
      <c r="W490" s="1988"/>
      <c r="X490" s="1990"/>
    </row>
    <row r="491" spans="1:24" ht="18" customHeight="1">
      <c r="A491" s="2156"/>
      <c r="B491" s="2367"/>
      <c r="C491" s="2367"/>
      <c r="D491" s="2367"/>
      <c r="E491" s="2367"/>
      <c r="F491" s="2296"/>
      <c r="G491" s="2196"/>
      <c r="H491" s="2196"/>
      <c r="I491" s="2196"/>
      <c r="J491" s="2196"/>
      <c r="K491" s="2196"/>
      <c r="L491" s="2196"/>
      <c r="M491" s="1943"/>
      <c r="N491" s="1943"/>
      <c r="O491" s="2362" t="s">
        <v>578</v>
      </c>
      <c r="P491" s="2369"/>
      <c r="Q491" s="1991"/>
      <c r="R491" s="1991"/>
      <c r="S491" s="1991"/>
      <c r="T491" s="2119">
        <v>1</v>
      </c>
      <c r="U491" s="1991" t="s">
        <v>87</v>
      </c>
      <c r="V491" s="2187">
        <v>900000</v>
      </c>
      <c r="W491" s="1988" t="s">
        <v>84</v>
      </c>
      <c r="X491" s="1990">
        <f>PRODUCT(V491,T491,R491)</f>
        <v>900000</v>
      </c>
    </row>
    <row r="492" spans="1:24" ht="18" customHeight="1">
      <c r="A492" s="2156"/>
      <c r="B492" s="2367"/>
      <c r="C492" s="2367"/>
      <c r="D492" s="2367"/>
      <c r="E492" s="2367"/>
      <c r="F492" s="2296"/>
      <c r="G492" s="2196"/>
      <c r="H492" s="2196"/>
      <c r="I492" s="2196"/>
      <c r="J492" s="2196"/>
      <c r="K492" s="2196"/>
      <c r="L492" s="2196"/>
      <c r="M492" s="1943"/>
      <c r="N492" s="1943"/>
      <c r="O492" s="2213" t="s">
        <v>733</v>
      </c>
      <c r="P492" s="2125"/>
      <c r="Q492" s="1991"/>
      <c r="R492" s="1991"/>
      <c r="S492" s="1991"/>
      <c r="T492" s="2119"/>
      <c r="U492" s="1991"/>
      <c r="V492" s="2187"/>
      <c r="W492" s="1988"/>
      <c r="X492" s="1990"/>
    </row>
    <row r="493" spans="1:24" ht="18" customHeight="1">
      <c r="A493" s="2156"/>
      <c r="B493" s="2367"/>
      <c r="C493" s="2367"/>
      <c r="D493" s="2367"/>
      <c r="E493" s="2367"/>
      <c r="F493" s="2296"/>
      <c r="G493" s="2196"/>
      <c r="H493" s="2196"/>
      <c r="I493" s="2196"/>
      <c r="J493" s="2196"/>
      <c r="K493" s="2196"/>
      <c r="L493" s="2196"/>
      <c r="M493" s="1943"/>
      <c r="N493" s="1943"/>
      <c r="O493" s="2362" t="s">
        <v>734</v>
      </c>
      <c r="P493" s="2369"/>
      <c r="Q493" s="1991"/>
      <c r="R493" s="1993">
        <v>20</v>
      </c>
      <c r="S493" s="1991" t="s">
        <v>87</v>
      </c>
      <c r="T493" s="1992">
        <v>12</v>
      </c>
      <c r="U493" s="1991" t="s">
        <v>87</v>
      </c>
      <c r="V493" s="1989">
        <v>50000</v>
      </c>
      <c r="W493" s="1988" t="s">
        <v>84</v>
      </c>
      <c r="X493" s="1990">
        <f>PRODUCT(V493,T493,R493)</f>
        <v>12000000</v>
      </c>
    </row>
    <row r="494" spans="1:24" ht="18" customHeight="1">
      <c r="A494" s="2156"/>
      <c r="B494" s="2367"/>
      <c r="C494" s="2367"/>
      <c r="D494" s="2367"/>
      <c r="E494" s="2367"/>
      <c r="F494" s="2296"/>
      <c r="G494" s="2196"/>
      <c r="H494" s="2196"/>
      <c r="I494" s="2196"/>
      <c r="J494" s="2196"/>
      <c r="K494" s="2196"/>
      <c r="L494" s="2196"/>
      <c r="M494" s="1943"/>
      <c r="N494" s="1943"/>
      <c r="O494" s="1937" t="s">
        <v>168</v>
      </c>
      <c r="P494" s="1938"/>
      <c r="Q494" s="2124"/>
      <c r="R494" s="2124"/>
      <c r="S494" s="1999"/>
      <c r="T494" s="2230">
        <v>1</v>
      </c>
      <c r="U494" s="1999" t="s">
        <v>87</v>
      </c>
      <c r="V494" s="2000">
        <v>1000000</v>
      </c>
      <c r="W494" s="1999" t="s">
        <v>84</v>
      </c>
      <c r="X494" s="2001">
        <f>PRODUCT(V494,T494,R494)</f>
        <v>1000000</v>
      </c>
    </row>
    <row r="495" spans="1:24" ht="18" customHeight="1">
      <c r="A495" s="2156"/>
      <c r="B495" s="2367"/>
      <c r="C495" s="2367"/>
      <c r="D495" s="2367"/>
      <c r="E495" s="2367"/>
      <c r="F495" s="2296"/>
      <c r="G495" s="2196"/>
      <c r="H495" s="2196"/>
      <c r="I495" s="2196"/>
      <c r="J495" s="2196"/>
      <c r="K495" s="2196"/>
      <c r="L495" s="2196"/>
      <c r="M495" s="1943"/>
      <c r="N495" s="1943"/>
      <c r="O495" s="2213" t="s">
        <v>735</v>
      </c>
      <c r="P495" s="2369"/>
      <c r="Q495" s="1991"/>
      <c r="R495" s="1991"/>
      <c r="S495" s="1991"/>
      <c r="T495" s="2119"/>
      <c r="U495" s="1991"/>
      <c r="V495" s="2187"/>
      <c r="W495" s="1988"/>
      <c r="X495" s="1990"/>
    </row>
    <row r="496" spans="1:24" ht="18" customHeight="1">
      <c r="A496" s="2156"/>
      <c r="B496" s="2367"/>
      <c r="C496" s="2367"/>
      <c r="D496" s="2367"/>
      <c r="E496" s="2367"/>
      <c r="F496" s="2296"/>
      <c r="G496" s="2196"/>
      <c r="H496" s="2196"/>
      <c r="I496" s="2196"/>
      <c r="J496" s="2196"/>
      <c r="K496" s="2196"/>
      <c r="L496" s="2196"/>
      <c r="M496" s="1943"/>
      <c r="N496" s="1943"/>
      <c r="O496" s="1937" t="s">
        <v>736</v>
      </c>
      <c r="P496" s="1938"/>
      <c r="Q496" s="2124"/>
      <c r="R496" s="2124"/>
      <c r="S496" s="2124"/>
      <c r="T496" s="2230">
        <v>3</v>
      </c>
      <c r="U496" s="2124" t="s">
        <v>87</v>
      </c>
      <c r="V496" s="2231">
        <v>130000</v>
      </c>
      <c r="W496" s="1999" t="s">
        <v>84</v>
      </c>
      <c r="X496" s="2001">
        <f>PRODUCT(V496,T496,R496)</f>
        <v>390000</v>
      </c>
    </row>
    <row r="497" spans="1:24" ht="18" customHeight="1">
      <c r="A497" s="2156"/>
      <c r="B497" s="2367"/>
      <c r="C497" s="2367"/>
      <c r="D497" s="2367"/>
      <c r="E497" s="2169" t="s">
        <v>361</v>
      </c>
      <c r="F497" s="2026" t="s">
        <v>362</v>
      </c>
      <c r="G497" s="1944">
        <v>59100000</v>
      </c>
      <c r="H497" s="1944">
        <v>59100000</v>
      </c>
      <c r="I497" s="1944">
        <v>59100000</v>
      </c>
      <c r="J497" s="1944">
        <v>59100000</v>
      </c>
      <c r="K497" s="1944">
        <v>59100000</v>
      </c>
      <c r="L497" s="1944">
        <f>SUM(X497:X499)</f>
        <v>59100000</v>
      </c>
      <c r="M497" s="1945">
        <f>L497-K497</f>
        <v>0</v>
      </c>
      <c r="N497" s="204">
        <f>M497/H497</f>
        <v>0</v>
      </c>
      <c r="O497" s="2346" t="s">
        <v>167</v>
      </c>
      <c r="P497" s="2244">
        <v>52</v>
      </c>
      <c r="Q497" s="2122" t="s">
        <v>87</v>
      </c>
      <c r="R497" s="2245">
        <v>75</v>
      </c>
      <c r="S497" s="2122" t="s">
        <v>87</v>
      </c>
      <c r="T497" s="2232">
        <v>3</v>
      </c>
      <c r="U497" s="2122" t="s">
        <v>87</v>
      </c>
      <c r="V497" s="2233">
        <v>500</v>
      </c>
      <c r="W497" s="2033" t="s">
        <v>84</v>
      </c>
      <c r="X497" s="2034">
        <f>PRODUCT(V497,T497,R497,P497)</f>
        <v>5850000</v>
      </c>
    </row>
    <row r="498" spans="1:24" ht="18" customHeight="1">
      <c r="A498" s="2156"/>
      <c r="B498" s="2367"/>
      <c r="C498" s="2367"/>
      <c r="D498" s="2367"/>
      <c r="E498" s="2367"/>
      <c r="F498" s="2296" t="s">
        <v>8</v>
      </c>
      <c r="G498" s="2196"/>
      <c r="H498" s="2196"/>
      <c r="I498" s="2196"/>
      <c r="J498" s="2196"/>
      <c r="K498" s="2196"/>
      <c r="L498" s="2196"/>
      <c r="M498" s="2157"/>
      <c r="N498" s="205"/>
      <c r="O498" s="2362" t="s">
        <v>168</v>
      </c>
      <c r="P498" s="2369"/>
      <c r="Q498" s="1991"/>
      <c r="R498" s="1991"/>
      <c r="S498" s="1991"/>
      <c r="T498" s="2119">
        <v>12</v>
      </c>
      <c r="U498" s="1991" t="s">
        <v>87</v>
      </c>
      <c r="V498" s="2187">
        <v>50000</v>
      </c>
      <c r="W498" s="1988" t="s">
        <v>84</v>
      </c>
      <c r="X498" s="1990">
        <f>PRODUCT(V498,T498,R498)</f>
        <v>600000</v>
      </c>
    </row>
    <row r="499" spans="1:24" ht="18" customHeight="1">
      <c r="A499" s="2156"/>
      <c r="B499" s="2367"/>
      <c r="C499" s="2367"/>
      <c r="D499" s="2367"/>
      <c r="E499" s="2367"/>
      <c r="F499" s="2296"/>
      <c r="G499" s="2196"/>
      <c r="H499" s="2196"/>
      <c r="I499" s="2196"/>
      <c r="J499" s="2196"/>
      <c r="K499" s="2196"/>
      <c r="L499" s="2196"/>
      <c r="M499" s="2157"/>
      <c r="N499" s="205"/>
      <c r="O499" s="2362" t="s">
        <v>1032</v>
      </c>
      <c r="P499" s="2246">
        <v>52</v>
      </c>
      <c r="Q499" s="1991" t="s">
        <v>87</v>
      </c>
      <c r="R499" s="2237">
        <v>75</v>
      </c>
      <c r="S499" s="1991" t="s">
        <v>87</v>
      </c>
      <c r="T499" s="2119">
        <v>5</v>
      </c>
      <c r="U499" s="1991" t="s">
        <v>87</v>
      </c>
      <c r="V499" s="2187">
        <v>2700</v>
      </c>
      <c r="W499" s="1988" t="s">
        <v>84</v>
      </c>
      <c r="X499" s="1990">
        <f>PRODUCT(V499,T499,R499,P499)</f>
        <v>52650000</v>
      </c>
    </row>
    <row r="500" spans="1:24" ht="18" customHeight="1">
      <c r="A500" s="2156"/>
      <c r="B500" s="2367"/>
      <c r="C500" s="2367"/>
      <c r="D500" s="2367"/>
      <c r="E500" s="2169" t="s">
        <v>363</v>
      </c>
      <c r="F500" s="2026" t="s">
        <v>458</v>
      </c>
      <c r="G500" s="1944">
        <v>67407000</v>
      </c>
      <c r="H500" s="1944">
        <v>59519000</v>
      </c>
      <c r="I500" s="1944">
        <v>56583000</v>
      </c>
      <c r="J500" s="1944">
        <v>56441140</v>
      </c>
      <c r="K500" s="1944">
        <v>54541140</v>
      </c>
      <c r="L500" s="1944">
        <f>SUM(X502:X574)</f>
        <v>54541140</v>
      </c>
      <c r="M500" s="1945">
        <f>L500-K500</f>
        <v>0</v>
      </c>
      <c r="N500" s="204">
        <f>M500/H500</f>
        <v>0</v>
      </c>
      <c r="O500" s="2108" t="s">
        <v>370</v>
      </c>
      <c r="P500" s="2247"/>
      <c r="Q500" s="2122"/>
      <c r="R500" s="2247"/>
      <c r="S500" s="2033"/>
      <c r="T500" s="2232"/>
      <c r="U500" s="2033"/>
      <c r="V500" s="2233"/>
      <c r="W500" s="2033"/>
      <c r="X500" s="2034"/>
    </row>
    <row r="501" spans="1:24" ht="18" customHeight="1">
      <c r="A501" s="2156"/>
      <c r="B501" s="2367"/>
      <c r="C501" s="2367"/>
      <c r="D501" s="2367"/>
      <c r="E501" s="2367"/>
      <c r="F501" s="2296" t="s">
        <v>8</v>
      </c>
      <c r="G501" s="2196"/>
      <c r="H501" s="2196"/>
      <c r="I501" s="2196"/>
      <c r="J501" s="2196"/>
      <c r="K501" s="2196"/>
      <c r="L501" s="2196"/>
      <c r="M501" s="1943"/>
      <c r="N501" s="1943"/>
      <c r="O501" s="2362" t="s">
        <v>224</v>
      </c>
      <c r="P501" s="2468"/>
      <c r="Q501" s="1991"/>
      <c r="R501" s="2468"/>
      <c r="S501" s="1988"/>
      <c r="T501" s="2119"/>
      <c r="U501" s="1991"/>
      <c r="V501" s="1989"/>
      <c r="W501" s="1988"/>
      <c r="X501" s="1990"/>
    </row>
    <row r="502" spans="1:24" ht="18" customHeight="1">
      <c r="A502" s="2156"/>
      <c r="B502" s="2367"/>
      <c r="C502" s="2367"/>
      <c r="D502" s="2367"/>
      <c r="E502" s="2367"/>
      <c r="F502" s="2296"/>
      <c r="G502" s="2196"/>
      <c r="H502" s="2196"/>
      <c r="I502" s="2196"/>
      <c r="J502" s="2196"/>
      <c r="K502" s="2196"/>
      <c r="L502" s="2196"/>
      <c r="M502" s="1943"/>
      <c r="N502" s="1943"/>
      <c r="O502" s="2362" t="s">
        <v>169</v>
      </c>
      <c r="P502" s="2369"/>
      <c r="Q502" s="1991"/>
      <c r="R502" s="1991"/>
      <c r="S502" s="1988"/>
      <c r="T502" s="2119">
        <v>20</v>
      </c>
      <c r="U502" s="1991" t="s">
        <v>87</v>
      </c>
      <c r="V502" s="1989">
        <v>15000</v>
      </c>
      <c r="W502" s="1988" t="s">
        <v>84</v>
      </c>
      <c r="X502" s="1990">
        <f t="shared" ref="X502:X508" si="24">PRODUCT(V502,T502,R502)</f>
        <v>300000</v>
      </c>
    </row>
    <row r="503" spans="1:24" ht="18" customHeight="1">
      <c r="A503" s="2156"/>
      <c r="B503" s="2367"/>
      <c r="C503" s="2367"/>
      <c r="D503" s="2367"/>
      <c r="E503" s="2367"/>
      <c r="F503" s="2296"/>
      <c r="G503" s="2196"/>
      <c r="H503" s="2196"/>
      <c r="I503" s="2196"/>
      <c r="J503" s="2196"/>
      <c r="K503" s="2196"/>
      <c r="L503" s="2196"/>
      <c r="M503" s="1943"/>
      <c r="N503" s="1943"/>
      <c r="O503" s="2362" t="s">
        <v>170</v>
      </c>
      <c r="P503" s="2369"/>
      <c r="Q503" s="1991"/>
      <c r="R503" s="1991"/>
      <c r="S503" s="1988"/>
      <c r="T503" s="2119">
        <v>7</v>
      </c>
      <c r="U503" s="1991" t="s">
        <v>87</v>
      </c>
      <c r="V503" s="1989">
        <v>33000</v>
      </c>
      <c r="W503" s="1988" t="s">
        <v>84</v>
      </c>
      <c r="X503" s="1990">
        <f t="shared" si="24"/>
        <v>231000</v>
      </c>
    </row>
    <row r="504" spans="1:24" ht="18" customHeight="1">
      <c r="A504" s="2156"/>
      <c r="B504" s="2367"/>
      <c r="C504" s="2367"/>
      <c r="D504" s="2367"/>
      <c r="E504" s="2367"/>
      <c r="F504" s="2296"/>
      <c r="G504" s="2196"/>
      <c r="H504" s="2196"/>
      <c r="I504" s="2196"/>
      <c r="J504" s="2196"/>
      <c r="K504" s="2196"/>
      <c r="L504" s="2196"/>
      <c r="M504" s="1943"/>
      <c r="N504" s="1943"/>
      <c r="O504" s="2362" t="s">
        <v>171</v>
      </c>
      <c r="P504" s="2369"/>
      <c r="Q504" s="1991"/>
      <c r="R504" s="1991"/>
      <c r="S504" s="1988"/>
      <c r="T504" s="2119">
        <v>7</v>
      </c>
      <c r="U504" s="1991" t="s">
        <v>87</v>
      </c>
      <c r="V504" s="1989">
        <v>35000</v>
      </c>
      <c r="W504" s="1988" t="s">
        <v>84</v>
      </c>
      <c r="X504" s="1990">
        <f t="shared" si="24"/>
        <v>245000</v>
      </c>
    </row>
    <row r="505" spans="1:24" ht="18" customHeight="1">
      <c r="A505" s="2156"/>
      <c r="B505" s="2367"/>
      <c r="C505" s="2367"/>
      <c r="D505" s="2367"/>
      <c r="E505" s="2367"/>
      <c r="F505" s="2296"/>
      <c r="G505" s="2196"/>
      <c r="H505" s="2196"/>
      <c r="I505" s="2196"/>
      <c r="J505" s="2196"/>
      <c r="K505" s="2196"/>
      <c r="L505" s="2196"/>
      <c r="M505" s="1943"/>
      <c r="N505" s="1943"/>
      <c r="O505" s="2362" t="s">
        <v>225</v>
      </c>
      <c r="P505" s="2369"/>
      <c r="Q505" s="1991"/>
      <c r="R505" s="1991"/>
      <c r="S505" s="1988"/>
      <c r="T505" s="2119">
        <v>10</v>
      </c>
      <c r="U505" s="1991" t="s">
        <v>87</v>
      </c>
      <c r="V505" s="1989">
        <v>30000</v>
      </c>
      <c r="W505" s="1988" t="s">
        <v>84</v>
      </c>
      <c r="X505" s="1990">
        <f t="shared" si="24"/>
        <v>300000</v>
      </c>
    </row>
    <row r="506" spans="1:24" ht="18" customHeight="1">
      <c r="A506" s="2156"/>
      <c r="B506" s="2367"/>
      <c r="C506" s="2367"/>
      <c r="D506" s="2367"/>
      <c r="E506" s="2367"/>
      <c r="F506" s="2296"/>
      <c r="G506" s="2196"/>
      <c r="H506" s="2196"/>
      <c r="I506" s="2196"/>
      <c r="J506" s="2196"/>
      <c r="K506" s="2196"/>
      <c r="L506" s="2196"/>
      <c r="M506" s="1943"/>
      <c r="N506" s="1943"/>
      <c r="O506" s="2115" t="s">
        <v>528</v>
      </c>
      <c r="P506" s="2369"/>
      <c r="Q506" s="1991"/>
      <c r="R506" s="1991"/>
      <c r="S506" s="1988"/>
      <c r="T506" s="2119">
        <v>4</v>
      </c>
      <c r="U506" s="1991" t="s">
        <v>87</v>
      </c>
      <c r="V506" s="1989">
        <v>12000</v>
      </c>
      <c r="W506" s="1988" t="s">
        <v>84</v>
      </c>
      <c r="X506" s="1990">
        <f t="shared" si="24"/>
        <v>48000</v>
      </c>
    </row>
    <row r="507" spans="1:24" ht="18" customHeight="1">
      <c r="A507" s="2156"/>
      <c r="B507" s="2367"/>
      <c r="C507" s="2367"/>
      <c r="D507" s="2367"/>
      <c r="E507" s="2367"/>
      <c r="F507" s="2296"/>
      <c r="G507" s="2196"/>
      <c r="H507" s="2196"/>
      <c r="I507" s="2196"/>
      <c r="J507" s="2196"/>
      <c r="K507" s="2196"/>
      <c r="L507" s="2196"/>
      <c r="M507" s="1943"/>
      <c r="N507" s="1943"/>
      <c r="O507" s="2362" t="s">
        <v>172</v>
      </c>
      <c r="P507" s="2369"/>
      <c r="Q507" s="1991"/>
      <c r="R507" s="1991"/>
      <c r="S507" s="1988"/>
      <c r="T507" s="1992">
        <v>2</v>
      </c>
      <c r="U507" s="1991" t="s">
        <v>87</v>
      </c>
      <c r="V507" s="1989">
        <v>100000</v>
      </c>
      <c r="W507" s="1988" t="s">
        <v>84</v>
      </c>
      <c r="X507" s="1990">
        <f t="shared" si="24"/>
        <v>200000</v>
      </c>
    </row>
    <row r="508" spans="1:24" ht="18" customHeight="1">
      <c r="A508" s="2156"/>
      <c r="B508" s="2367"/>
      <c r="C508" s="2367"/>
      <c r="D508" s="2367"/>
      <c r="E508" s="2367"/>
      <c r="F508" s="2296"/>
      <c r="G508" s="2196"/>
      <c r="H508" s="2196"/>
      <c r="I508" s="2196"/>
      <c r="J508" s="2196"/>
      <c r="K508" s="2196"/>
      <c r="L508" s="2196"/>
      <c r="M508" s="1943"/>
      <c r="N508" s="1943"/>
      <c r="O508" s="2362" t="s">
        <v>226</v>
      </c>
      <c r="P508" s="2369" t="s">
        <v>173</v>
      </c>
      <c r="Q508" s="1991"/>
      <c r="R508" s="1991"/>
      <c r="S508" s="1988"/>
      <c r="T508" s="1992">
        <v>2</v>
      </c>
      <c r="U508" s="1991" t="s">
        <v>87</v>
      </c>
      <c r="V508" s="1989">
        <v>30000</v>
      </c>
      <c r="W508" s="1988" t="s">
        <v>84</v>
      </c>
      <c r="X508" s="1990">
        <f t="shared" si="24"/>
        <v>60000</v>
      </c>
    </row>
    <row r="509" spans="1:24" ht="18" customHeight="1">
      <c r="A509" s="2156"/>
      <c r="B509" s="2367"/>
      <c r="C509" s="2367"/>
      <c r="D509" s="2367"/>
      <c r="E509" s="2367"/>
      <c r="F509" s="2296"/>
      <c r="G509" s="2196"/>
      <c r="H509" s="2196"/>
      <c r="I509" s="2196"/>
      <c r="J509" s="2196"/>
      <c r="K509" s="2196"/>
      <c r="L509" s="2196"/>
      <c r="M509" s="1943"/>
      <c r="N509" s="1943"/>
      <c r="O509" s="2362" t="s">
        <v>227</v>
      </c>
      <c r="P509" s="2369"/>
      <c r="Q509" s="1991"/>
      <c r="R509" s="1991"/>
      <c r="S509" s="1988"/>
      <c r="T509" s="1992"/>
      <c r="U509" s="1991"/>
      <c r="V509" s="1989"/>
      <c r="W509" s="1988"/>
      <c r="X509" s="1990"/>
    </row>
    <row r="510" spans="1:24" ht="18" customHeight="1">
      <c r="A510" s="2156"/>
      <c r="B510" s="2367"/>
      <c r="C510" s="2367"/>
      <c r="D510" s="2367"/>
      <c r="E510" s="2367"/>
      <c r="F510" s="2296"/>
      <c r="G510" s="2196"/>
      <c r="H510" s="2196"/>
      <c r="I510" s="2196"/>
      <c r="J510" s="2196"/>
      <c r="K510" s="2196"/>
      <c r="L510" s="2196"/>
      <c r="M510" s="1943"/>
      <c r="N510" s="1943"/>
      <c r="O510" s="2115" t="s">
        <v>529</v>
      </c>
      <c r="P510" s="2369"/>
      <c r="Q510" s="1991"/>
      <c r="R510" s="1991"/>
      <c r="S510" s="1988"/>
      <c r="T510" s="1992">
        <v>1</v>
      </c>
      <c r="U510" s="1991" t="s">
        <v>87</v>
      </c>
      <c r="V510" s="1989">
        <v>30000</v>
      </c>
      <c r="W510" s="1988" t="s">
        <v>84</v>
      </c>
      <c r="X510" s="1990">
        <f>PRODUCT(V510,T510,R510)</f>
        <v>30000</v>
      </c>
    </row>
    <row r="511" spans="1:24" ht="18" customHeight="1">
      <c r="A511" s="2156"/>
      <c r="B511" s="2367"/>
      <c r="C511" s="2367"/>
      <c r="D511" s="2367"/>
      <c r="E511" s="2367"/>
      <c r="F511" s="2296"/>
      <c r="G511" s="2196"/>
      <c r="H511" s="2196"/>
      <c r="I511" s="2196"/>
      <c r="J511" s="2196"/>
      <c r="K511" s="2196"/>
      <c r="L511" s="2196"/>
      <c r="M511" s="1943"/>
      <c r="N511" s="1943"/>
      <c r="O511" s="2115" t="s">
        <v>530</v>
      </c>
      <c r="P511" s="2369"/>
      <c r="Q511" s="1991"/>
      <c r="R511" s="1991"/>
      <c r="S511" s="1988"/>
      <c r="T511" s="1992">
        <v>1</v>
      </c>
      <c r="U511" s="1991" t="s">
        <v>87</v>
      </c>
      <c r="V511" s="1989">
        <v>100000</v>
      </c>
      <c r="W511" s="1988" t="s">
        <v>84</v>
      </c>
      <c r="X511" s="1990">
        <f>PRODUCT(V511,T511,R511)</f>
        <v>100000</v>
      </c>
    </row>
    <row r="512" spans="1:24" ht="18" customHeight="1">
      <c r="A512" s="2156"/>
      <c r="B512" s="2367"/>
      <c r="C512" s="2367"/>
      <c r="D512" s="2367"/>
      <c r="E512" s="2367"/>
      <c r="F512" s="2296"/>
      <c r="G512" s="2196"/>
      <c r="H512" s="2196"/>
      <c r="I512" s="2196"/>
      <c r="J512" s="2196"/>
      <c r="K512" s="2196"/>
      <c r="L512" s="2196"/>
      <c r="M512" s="1943"/>
      <c r="N512" s="1943"/>
      <c r="O512" s="2115" t="s">
        <v>531</v>
      </c>
      <c r="P512" s="2369"/>
      <c r="Q512" s="1991"/>
      <c r="R512" s="1991"/>
      <c r="S512" s="1988"/>
      <c r="T512" s="2249">
        <v>500</v>
      </c>
      <c r="U512" s="1991" t="s">
        <v>87</v>
      </c>
      <c r="V512" s="1989">
        <v>600</v>
      </c>
      <c r="W512" s="1988" t="s">
        <v>84</v>
      </c>
      <c r="X512" s="1990">
        <f>PRODUCT(V512,T512,R512)</f>
        <v>300000</v>
      </c>
    </row>
    <row r="513" spans="1:24" ht="18" customHeight="1">
      <c r="A513" s="2156"/>
      <c r="B513" s="2367"/>
      <c r="C513" s="2367"/>
      <c r="D513" s="2367"/>
      <c r="E513" s="2367"/>
      <c r="F513" s="2296"/>
      <c r="G513" s="2196"/>
      <c r="H513" s="2196"/>
      <c r="I513" s="2196"/>
      <c r="J513" s="2196"/>
      <c r="K513" s="2196"/>
      <c r="L513" s="2196"/>
      <c r="M513" s="1943"/>
      <c r="N513" s="1943"/>
      <c r="O513" s="2362" t="s">
        <v>174</v>
      </c>
      <c r="P513" s="2468"/>
      <c r="Q513" s="1991"/>
      <c r="R513" s="2468"/>
      <c r="S513" s="1988"/>
      <c r="T513" s="1992"/>
      <c r="U513" s="1991"/>
      <c r="V513" s="1989"/>
      <c r="W513" s="1988"/>
      <c r="X513" s="1990"/>
    </row>
    <row r="514" spans="1:24" ht="18" customHeight="1">
      <c r="A514" s="2156"/>
      <c r="B514" s="2367"/>
      <c r="C514" s="2367"/>
      <c r="D514" s="2367"/>
      <c r="E514" s="2367"/>
      <c r="F514" s="2296"/>
      <c r="G514" s="2196"/>
      <c r="H514" s="2196"/>
      <c r="I514" s="2196"/>
      <c r="J514" s="2196"/>
      <c r="K514" s="2196"/>
      <c r="L514" s="2196"/>
      <c r="M514" s="1943"/>
      <c r="N514" s="1943"/>
      <c r="O514" s="2362" t="s">
        <v>175</v>
      </c>
      <c r="P514" s="2369"/>
      <c r="Q514" s="1991"/>
      <c r="R514" s="2545">
        <v>0</v>
      </c>
      <c r="S514" s="1991" t="s">
        <v>87</v>
      </c>
      <c r="T514" s="1992">
        <v>2</v>
      </c>
      <c r="U514" s="1991" t="s">
        <v>87</v>
      </c>
      <c r="V514" s="1989">
        <v>20000</v>
      </c>
      <c r="W514" s="1988" t="s">
        <v>84</v>
      </c>
      <c r="X514" s="1990">
        <f>PRODUCT(V514,T514,R514)</f>
        <v>0</v>
      </c>
    </row>
    <row r="515" spans="1:24" ht="18" customHeight="1">
      <c r="A515" s="2156"/>
      <c r="B515" s="2367"/>
      <c r="C515" s="2367"/>
      <c r="D515" s="2367"/>
      <c r="E515" s="2367"/>
      <c r="F515" s="2296"/>
      <c r="G515" s="2196"/>
      <c r="H515" s="2196"/>
      <c r="I515" s="2196"/>
      <c r="J515" s="2196"/>
      <c r="K515" s="2196"/>
      <c r="L515" s="2196"/>
      <c r="M515" s="1943"/>
      <c r="N515" s="1943"/>
      <c r="O515" s="2362" t="s">
        <v>176</v>
      </c>
      <c r="P515" s="2369"/>
      <c r="Q515" s="1991"/>
      <c r="R515" s="1991"/>
      <c r="S515" s="1988"/>
      <c r="T515" s="1992">
        <v>1</v>
      </c>
      <c r="U515" s="1991" t="s">
        <v>87</v>
      </c>
      <c r="V515" s="1989">
        <v>350000</v>
      </c>
      <c r="W515" s="1988" t="s">
        <v>84</v>
      </c>
      <c r="X515" s="1990">
        <f>PRODUCT(V515,T515,R515)</f>
        <v>350000</v>
      </c>
    </row>
    <row r="516" spans="1:24" ht="18" customHeight="1">
      <c r="A516" s="2156"/>
      <c r="B516" s="2367"/>
      <c r="C516" s="2367"/>
      <c r="D516" s="2367"/>
      <c r="E516" s="2367"/>
      <c r="F516" s="2296"/>
      <c r="G516" s="2196"/>
      <c r="H516" s="2196"/>
      <c r="I516" s="2196"/>
      <c r="J516" s="2196"/>
      <c r="K516" s="2196"/>
      <c r="L516" s="2196"/>
      <c r="M516" s="1943"/>
      <c r="N516" s="1943"/>
      <c r="O516" s="2213" t="s">
        <v>806</v>
      </c>
      <c r="P516" s="2468"/>
      <c r="Q516" s="1991"/>
      <c r="R516" s="2468"/>
      <c r="S516" s="1988"/>
      <c r="T516" s="2119"/>
      <c r="U516" s="1991"/>
      <c r="V516" s="1989"/>
      <c r="W516" s="1988"/>
      <c r="X516" s="1990"/>
    </row>
    <row r="517" spans="1:24" ht="18" customHeight="1">
      <c r="A517" s="2156"/>
      <c r="B517" s="2367"/>
      <c r="C517" s="2367"/>
      <c r="D517" s="2367"/>
      <c r="E517" s="2367"/>
      <c r="F517" s="2296"/>
      <c r="G517" s="2196"/>
      <c r="H517" s="2196"/>
      <c r="I517" s="2196"/>
      <c r="J517" s="2196"/>
      <c r="K517" s="2196"/>
      <c r="L517" s="2196"/>
      <c r="M517" s="1943"/>
      <c r="N517" s="1943"/>
      <c r="O517" s="2362" t="s">
        <v>181</v>
      </c>
      <c r="P517" s="2468"/>
      <c r="Q517" s="1991"/>
      <c r="R517" s="2468"/>
      <c r="S517" s="1988"/>
      <c r="T517" s="2119"/>
      <c r="U517" s="1988"/>
      <c r="V517" s="2187"/>
      <c r="W517" s="1988"/>
      <c r="X517" s="1990"/>
    </row>
    <row r="518" spans="1:24" ht="18" customHeight="1">
      <c r="A518" s="2156"/>
      <c r="B518" s="2367"/>
      <c r="C518" s="2367"/>
      <c r="D518" s="2367"/>
      <c r="E518" s="2367"/>
      <c r="F518" s="2296"/>
      <c r="G518" s="2196"/>
      <c r="H518" s="2196"/>
      <c r="I518" s="2196"/>
      <c r="J518" s="2196"/>
      <c r="K518" s="2196"/>
      <c r="L518" s="2196"/>
      <c r="M518" s="1943"/>
      <c r="N518" s="1943"/>
      <c r="O518" s="2362" t="s">
        <v>182</v>
      </c>
      <c r="P518" s="2369"/>
      <c r="Q518" s="1991"/>
      <c r="R518" s="2250">
        <v>600</v>
      </c>
      <c r="S518" s="1991" t="s">
        <v>87</v>
      </c>
      <c r="T518" s="1992">
        <v>4</v>
      </c>
      <c r="U518" s="1991" t="s">
        <v>87</v>
      </c>
      <c r="V518" s="1989">
        <v>2500</v>
      </c>
      <c r="W518" s="1988" t="s">
        <v>84</v>
      </c>
      <c r="X518" s="1990">
        <f t="shared" ref="X518:X524" si="25">PRODUCT(V518,T518,R518)</f>
        <v>6000000</v>
      </c>
    </row>
    <row r="519" spans="1:24" ht="18" customHeight="1">
      <c r="A519" s="2156"/>
      <c r="B519" s="2367"/>
      <c r="C519" s="2367"/>
      <c r="D519" s="2367"/>
      <c r="E519" s="2367"/>
      <c r="F519" s="2296"/>
      <c r="G519" s="2196"/>
      <c r="H519" s="2196"/>
      <c r="I519" s="2196"/>
      <c r="J519" s="2196"/>
      <c r="K519" s="2196"/>
      <c r="L519" s="2196"/>
      <c r="M519" s="1943"/>
      <c r="N519" s="1943"/>
      <c r="O519" s="2362" t="s">
        <v>183</v>
      </c>
      <c r="P519" s="2369" t="s">
        <v>119</v>
      </c>
      <c r="Q519" s="1991"/>
      <c r="R519" s="2250">
        <v>200</v>
      </c>
      <c r="S519" s="1991" t="s">
        <v>87</v>
      </c>
      <c r="T519" s="1992">
        <v>4</v>
      </c>
      <c r="U519" s="1991" t="s">
        <v>87</v>
      </c>
      <c r="V519" s="1989">
        <v>800</v>
      </c>
      <c r="W519" s="1988" t="s">
        <v>84</v>
      </c>
      <c r="X519" s="1990">
        <f t="shared" si="25"/>
        <v>640000</v>
      </c>
    </row>
    <row r="520" spans="1:24" ht="18" customHeight="1">
      <c r="A520" s="2156"/>
      <c r="B520" s="2367"/>
      <c r="C520" s="2367"/>
      <c r="D520" s="2367"/>
      <c r="E520" s="2367"/>
      <c r="F520" s="2296"/>
      <c r="G520" s="2196"/>
      <c r="H520" s="2196"/>
      <c r="I520" s="2196"/>
      <c r="J520" s="2196"/>
      <c r="K520" s="2196"/>
      <c r="L520" s="2196"/>
      <c r="M520" s="1943"/>
      <c r="N520" s="1943"/>
      <c r="O520" s="2362" t="s">
        <v>184</v>
      </c>
      <c r="P520" s="2369"/>
      <c r="Q520" s="1991"/>
      <c r="R520" s="2120">
        <v>5</v>
      </c>
      <c r="S520" s="1991" t="s">
        <v>87</v>
      </c>
      <c r="T520" s="1992">
        <v>1</v>
      </c>
      <c r="U520" s="1991" t="s">
        <v>87</v>
      </c>
      <c r="V520" s="1989">
        <v>59000</v>
      </c>
      <c r="W520" s="1988" t="s">
        <v>84</v>
      </c>
      <c r="X520" s="1990">
        <f t="shared" si="25"/>
        <v>295000</v>
      </c>
    </row>
    <row r="521" spans="1:24" ht="18" customHeight="1">
      <c r="A521" s="2156"/>
      <c r="B521" s="2367"/>
      <c r="C521" s="2367"/>
      <c r="D521" s="2367"/>
      <c r="E521" s="2367"/>
      <c r="F521" s="2296"/>
      <c r="G521" s="2196"/>
      <c r="H521" s="2196"/>
      <c r="I521" s="2196"/>
      <c r="J521" s="2196"/>
      <c r="K521" s="2196"/>
      <c r="L521" s="2196"/>
      <c r="M521" s="1943"/>
      <c r="N521" s="1943"/>
      <c r="O521" s="2362" t="s">
        <v>185</v>
      </c>
      <c r="P521" s="2369"/>
      <c r="Q521" s="1991"/>
      <c r="R521" s="1991"/>
      <c r="S521" s="1988"/>
      <c r="T521" s="2119">
        <v>4</v>
      </c>
      <c r="U521" s="1991" t="s">
        <v>87</v>
      </c>
      <c r="V521" s="1989">
        <v>20000</v>
      </c>
      <c r="W521" s="1988" t="s">
        <v>84</v>
      </c>
      <c r="X521" s="1990">
        <f t="shared" si="25"/>
        <v>80000</v>
      </c>
    </row>
    <row r="522" spans="1:24" ht="18" customHeight="1">
      <c r="A522" s="2156"/>
      <c r="B522" s="2367"/>
      <c r="C522" s="2367"/>
      <c r="D522" s="2367"/>
      <c r="E522" s="2367"/>
      <c r="F522" s="2296"/>
      <c r="G522" s="2196"/>
      <c r="H522" s="2196"/>
      <c r="I522" s="2196"/>
      <c r="J522" s="2196"/>
      <c r="K522" s="2196"/>
      <c r="L522" s="2196"/>
      <c r="M522" s="1943"/>
      <c r="N522" s="1943"/>
      <c r="O522" s="2362" t="s">
        <v>186</v>
      </c>
      <c r="P522" s="2369"/>
      <c r="Q522" s="1991"/>
      <c r="R522" s="2251">
        <v>12</v>
      </c>
      <c r="S522" s="1991" t="s">
        <v>87</v>
      </c>
      <c r="T522" s="1992">
        <v>10</v>
      </c>
      <c r="U522" s="1991" t="s">
        <v>87</v>
      </c>
      <c r="V522" s="1989">
        <v>2000</v>
      </c>
      <c r="W522" s="1988" t="s">
        <v>84</v>
      </c>
      <c r="X522" s="1990">
        <f t="shared" si="25"/>
        <v>240000</v>
      </c>
    </row>
    <row r="523" spans="1:24" ht="18" customHeight="1">
      <c r="A523" s="2156"/>
      <c r="B523" s="2367"/>
      <c r="C523" s="2367"/>
      <c r="D523" s="2367"/>
      <c r="E523" s="2367"/>
      <c r="F523" s="2296"/>
      <c r="G523" s="2196"/>
      <c r="H523" s="2196"/>
      <c r="I523" s="2196"/>
      <c r="J523" s="2196"/>
      <c r="K523" s="2196"/>
      <c r="L523" s="2196"/>
      <c r="M523" s="1943"/>
      <c r="N523" s="1943"/>
      <c r="O523" s="2110" t="s">
        <v>1391</v>
      </c>
      <c r="P523" s="2369"/>
      <c r="Q523" s="1991"/>
      <c r="R523" s="2118">
        <v>5</v>
      </c>
      <c r="S523" s="1991" t="s">
        <v>87</v>
      </c>
      <c r="T523" s="1992">
        <v>4</v>
      </c>
      <c r="U523" s="1991" t="s">
        <v>87</v>
      </c>
      <c r="V523" s="1989">
        <v>10000</v>
      </c>
      <c r="W523" s="1988" t="s">
        <v>84</v>
      </c>
      <c r="X523" s="1990">
        <f t="shared" si="25"/>
        <v>200000</v>
      </c>
    </row>
    <row r="524" spans="1:24" ht="18" customHeight="1">
      <c r="A524" s="2156"/>
      <c r="B524" s="2367"/>
      <c r="C524" s="2367"/>
      <c r="D524" s="2367"/>
      <c r="E524" s="2367"/>
      <c r="F524" s="2296"/>
      <c r="G524" s="2196"/>
      <c r="H524" s="2196"/>
      <c r="I524" s="2196"/>
      <c r="J524" s="2196"/>
      <c r="K524" s="2196"/>
      <c r="L524" s="2196"/>
      <c r="M524" s="1943"/>
      <c r="N524" s="1943"/>
      <c r="O524" s="2362" t="s">
        <v>187</v>
      </c>
      <c r="P524" s="2369"/>
      <c r="Q524" s="1991"/>
      <c r="R524" s="2118">
        <v>2</v>
      </c>
      <c r="S524" s="1991" t="s">
        <v>87</v>
      </c>
      <c r="T524" s="1992">
        <v>4</v>
      </c>
      <c r="U524" s="1991" t="s">
        <v>87</v>
      </c>
      <c r="V524" s="1989">
        <v>10000</v>
      </c>
      <c r="W524" s="1988" t="s">
        <v>84</v>
      </c>
      <c r="X524" s="1990">
        <f t="shared" si="25"/>
        <v>80000</v>
      </c>
    </row>
    <row r="525" spans="1:24" ht="18" customHeight="1">
      <c r="A525" s="2156"/>
      <c r="B525" s="2367"/>
      <c r="C525" s="2367"/>
      <c r="D525" s="2367"/>
      <c r="E525" s="2367"/>
      <c r="F525" s="2296"/>
      <c r="G525" s="2196"/>
      <c r="H525" s="2196"/>
      <c r="I525" s="2196"/>
      <c r="J525" s="2196"/>
      <c r="K525" s="2196"/>
      <c r="L525" s="2196"/>
      <c r="M525" s="1943"/>
      <c r="N525" s="1943"/>
      <c r="O525" s="2362" t="s">
        <v>188</v>
      </c>
      <c r="P525" s="2468"/>
      <c r="Q525" s="1991"/>
      <c r="R525" s="2199" t="s">
        <v>119</v>
      </c>
      <c r="S525" s="1991" t="s">
        <v>119</v>
      </c>
      <c r="T525" s="1992" t="s">
        <v>119</v>
      </c>
      <c r="U525" s="1991" t="s">
        <v>119</v>
      </c>
      <c r="V525" s="1989" t="s">
        <v>119</v>
      </c>
      <c r="W525" s="1988"/>
      <c r="X525" s="1990"/>
    </row>
    <row r="526" spans="1:24" ht="18" customHeight="1">
      <c r="A526" s="2156"/>
      <c r="B526" s="2367"/>
      <c r="C526" s="2367"/>
      <c r="D526" s="2367"/>
      <c r="E526" s="2367"/>
      <c r="F526" s="2296"/>
      <c r="G526" s="2196"/>
      <c r="H526" s="2196"/>
      <c r="I526" s="2196"/>
      <c r="J526" s="2196"/>
      <c r="K526" s="2196"/>
      <c r="L526" s="2196"/>
      <c r="M526" s="1943"/>
      <c r="N526" s="1943"/>
      <c r="O526" s="2362" t="s">
        <v>189</v>
      </c>
      <c r="P526" s="2369"/>
      <c r="Q526" s="1991"/>
      <c r="R526" s="1991"/>
      <c r="S526" s="1988"/>
      <c r="T526" s="1992">
        <v>1</v>
      </c>
      <c r="U526" s="1991" t="s">
        <v>87</v>
      </c>
      <c r="V526" s="1989">
        <v>100000</v>
      </c>
      <c r="W526" s="1988" t="s">
        <v>84</v>
      </c>
      <c r="X526" s="1990">
        <f>PRODUCT(V526,T526,R526)</f>
        <v>100000</v>
      </c>
    </row>
    <row r="527" spans="1:24" ht="18" customHeight="1">
      <c r="A527" s="2156"/>
      <c r="B527" s="2367"/>
      <c r="C527" s="2367"/>
      <c r="D527" s="2367"/>
      <c r="E527" s="2367"/>
      <c r="F527" s="2296"/>
      <c r="G527" s="2196"/>
      <c r="H527" s="2196"/>
      <c r="I527" s="2196"/>
      <c r="J527" s="2196"/>
      <c r="K527" s="2196"/>
      <c r="L527" s="2196"/>
      <c r="M527" s="1943"/>
      <c r="N527" s="1943"/>
      <c r="O527" s="2362" t="s">
        <v>229</v>
      </c>
      <c r="P527" s="2369"/>
      <c r="Q527" s="1991"/>
      <c r="R527" s="1991"/>
      <c r="S527" s="1988"/>
      <c r="T527" s="2120">
        <v>500</v>
      </c>
      <c r="U527" s="1991" t="s">
        <v>87</v>
      </c>
      <c r="V527" s="1989">
        <v>1804</v>
      </c>
      <c r="W527" s="1988" t="s">
        <v>84</v>
      </c>
      <c r="X527" s="1990">
        <f>PRODUCT(V527,T527,R527)</f>
        <v>902000</v>
      </c>
    </row>
    <row r="528" spans="1:24" ht="18" customHeight="1">
      <c r="A528" s="2156"/>
      <c r="B528" s="2367"/>
      <c r="C528" s="2367"/>
      <c r="D528" s="2367"/>
      <c r="E528" s="2367"/>
      <c r="F528" s="2296"/>
      <c r="G528" s="2196"/>
      <c r="H528" s="2196"/>
      <c r="I528" s="2196"/>
      <c r="J528" s="2196"/>
      <c r="K528" s="2196"/>
      <c r="L528" s="2196"/>
      <c r="M528" s="1943"/>
      <c r="N528" s="1943"/>
      <c r="O528" s="2362" t="s">
        <v>274</v>
      </c>
      <c r="P528" s="2369" t="s">
        <v>933</v>
      </c>
      <c r="Q528" s="1991"/>
      <c r="R528" s="1991"/>
      <c r="S528" s="1988"/>
      <c r="T528" s="2120">
        <v>1000</v>
      </c>
      <c r="U528" s="1991" t="s">
        <v>87</v>
      </c>
      <c r="V528" s="1989">
        <v>550</v>
      </c>
      <c r="W528" s="1988" t="s">
        <v>84</v>
      </c>
      <c r="X528" s="1990">
        <f>PRODUCT(V528,T528,R528)</f>
        <v>550000</v>
      </c>
    </row>
    <row r="529" spans="1:24" ht="18" customHeight="1">
      <c r="A529" s="2156"/>
      <c r="B529" s="2367"/>
      <c r="C529" s="2367"/>
      <c r="D529" s="2367"/>
      <c r="E529" s="2367"/>
      <c r="F529" s="2296"/>
      <c r="G529" s="2196"/>
      <c r="H529" s="2196"/>
      <c r="I529" s="2196"/>
      <c r="J529" s="2196"/>
      <c r="K529" s="2196"/>
      <c r="L529" s="2196"/>
      <c r="M529" s="1943"/>
      <c r="N529" s="1943"/>
      <c r="O529" s="2362"/>
      <c r="P529" s="2369" t="s">
        <v>934</v>
      </c>
      <c r="Q529" s="1991"/>
      <c r="R529" s="1991"/>
      <c r="S529" s="1988"/>
      <c r="T529" s="2120">
        <v>1000</v>
      </c>
      <c r="U529" s="1991" t="s">
        <v>87</v>
      </c>
      <c r="V529" s="1989">
        <v>980</v>
      </c>
      <c r="W529" s="1988" t="s">
        <v>84</v>
      </c>
      <c r="X529" s="1990">
        <f>PRODUCT(V529,T529,R529)</f>
        <v>980000</v>
      </c>
    </row>
    <row r="530" spans="1:24" ht="18" customHeight="1">
      <c r="A530" s="2156"/>
      <c r="B530" s="2367"/>
      <c r="C530" s="2367"/>
      <c r="D530" s="2367"/>
      <c r="E530" s="2367"/>
      <c r="F530" s="2296"/>
      <c r="G530" s="2196"/>
      <c r="H530" s="2196"/>
      <c r="I530" s="2196"/>
      <c r="J530" s="2196"/>
      <c r="K530" s="2196"/>
      <c r="L530" s="2196"/>
      <c r="M530" s="1943"/>
      <c r="N530" s="1943"/>
      <c r="O530" s="2110" t="s">
        <v>373</v>
      </c>
      <c r="P530" s="2369"/>
      <c r="Q530" s="1991"/>
      <c r="R530" s="1991"/>
      <c r="S530" s="1988"/>
      <c r="T530" s="2120">
        <v>300</v>
      </c>
      <c r="U530" s="1991" t="s">
        <v>87</v>
      </c>
      <c r="V530" s="1989">
        <v>5000</v>
      </c>
      <c r="W530" s="1988" t="s">
        <v>84</v>
      </c>
      <c r="X530" s="1990">
        <f>PRODUCT(V530,T530,R530)</f>
        <v>1500000</v>
      </c>
    </row>
    <row r="531" spans="1:24" ht="18" customHeight="1">
      <c r="A531" s="2156"/>
      <c r="B531" s="2367"/>
      <c r="C531" s="2367"/>
      <c r="D531" s="2367"/>
      <c r="E531" s="2367"/>
      <c r="F531" s="2296"/>
      <c r="G531" s="2196"/>
      <c r="H531" s="2196"/>
      <c r="I531" s="2196"/>
      <c r="J531" s="2196"/>
      <c r="K531" s="2196"/>
      <c r="L531" s="2196"/>
      <c r="M531" s="1943"/>
      <c r="N531" s="1943"/>
      <c r="O531" s="2362" t="s">
        <v>190</v>
      </c>
      <c r="P531" s="2468"/>
      <c r="Q531" s="1991"/>
      <c r="R531" s="2468"/>
      <c r="S531" s="1988"/>
      <c r="T531" s="2119"/>
      <c r="U531" s="1988"/>
      <c r="V531" s="2187"/>
      <c r="W531" s="1988"/>
      <c r="X531" s="1990"/>
    </row>
    <row r="532" spans="1:24" ht="18" customHeight="1">
      <c r="A532" s="2156"/>
      <c r="B532" s="2367"/>
      <c r="C532" s="2367"/>
      <c r="D532" s="2367"/>
      <c r="E532" s="2367"/>
      <c r="F532" s="2296"/>
      <c r="G532" s="2196"/>
      <c r="H532" s="2196"/>
      <c r="I532" s="2196"/>
      <c r="J532" s="2196"/>
      <c r="K532" s="2196"/>
      <c r="L532" s="2196"/>
      <c r="M532" s="1943"/>
      <c r="N532" s="1943"/>
      <c r="O532" s="2362" t="s">
        <v>191</v>
      </c>
      <c r="P532" s="2369"/>
      <c r="Q532" s="1991"/>
      <c r="R532" s="1991"/>
      <c r="S532" s="1988"/>
      <c r="T532" s="1992">
        <v>2</v>
      </c>
      <c r="U532" s="1991" t="s">
        <v>87</v>
      </c>
      <c r="V532" s="1989">
        <v>150000</v>
      </c>
      <c r="W532" s="1988" t="s">
        <v>84</v>
      </c>
      <c r="X532" s="1990">
        <f>PRODUCT(V532,T532,R532)</f>
        <v>300000</v>
      </c>
    </row>
    <row r="533" spans="1:24" ht="18" customHeight="1">
      <c r="A533" s="2156"/>
      <c r="B533" s="2367"/>
      <c r="C533" s="2367"/>
      <c r="D533" s="2367"/>
      <c r="E533" s="2367"/>
      <c r="F533" s="2296"/>
      <c r="G533" s="2196"/>
      <c r="H533" s="2196"/>
      <c r="I533" s="2196"/>
      <c r="J533" s="2196"/>
      <c r="K533" s="2196"/>
      <c r="L533" s="2196"/>
      <c r="M533" s="1943"/>
      <c r="N533" s="1943"/>
      <c r="O533" s="2362" t="s">
        <v>192</v>
      </c>
      <c r="P533" s="2369"/>
      <c r="Q533" s="1991"/>
      <c r="R533" s="1991"/>
      <c r="S533" s="1988"/>
      <c r="T533" s="1992">
        <v>2</v>
      </c>
      <c r="U533" s="1991" t="s">
        <v>87</v>
      </c>
      <c r="V533" s="1989">
        <v>125000</v>
      </c>
      <c r="W533" s="1988" t="s">
        <v>84</v>
      </c>
      <c r="X533" s="1990">
        <f>PRODUCT(V533,T533,R533)</f>
        <v>250000</v>
      </c>
    </row>
    <row r="534" spans="1:24" ht="18" customHeight="1">
      <c r="A534" s="2156"/>
      <c r="B534" s="2367"/>
      <c r="C534" s="2367"/>
      <c r="D534" s="2367"/>
      <c r="E534" s="2367"/>
      <c r="F534" s="2296"/>
      <c r="G534" s="2196"/>
      <c r="H534" s="2196"/>
      <c r="I534" s="2196"/>
      <c r="J534" s="2196"/>
      <c r="K534" s="2196"/>
      <c r="L534" s="2196"/>
      <c r="M534" s="1943"/>
      <c r="N534" s="1943"/>
      <c r="O534" s="2115" t="s">
        <v>533</v>
      </c>
      <c r="P534" s="2369"/>
      <c r="Q534" s="1991"/>
      <c r="R534" s="1991"/>
      <c r="S534" s="1988"/>
      <c r="T534" s="1992">
        <v>4</v>
      </c>
      <c r="U534" s="1991" t="s">
        <v>87</v>
      </c>
      <c r="V534" s="1989">
        <v>40000</v>
      </c>
      <c r="W534" s="1988" t="s">
        <v>84</v>
      </c>
      <c r="X534" s="1990">
        <f>PRODUCT(V534,T534,R534)</f>
        <v>160000</v>
      </c>
    </row>
    <row r="535" spans="1:24" ht="18" customHeight="1">
      <c r="A535" s="2156"/>
      <c r="B535" s="2367"/>
      <c r="C535" s="2367"/>
      <c r="D535" s="2367"/>
      <c r="E535" s="2367"/>
      <c r="F535" s="2296"/>
      <c r="G535" s="2196"/>
      <c r="H535" s="2196"/>
      <c r="I535" s="2196"/>
      <c r="J535" s="2196"/>
      <c r="K535" s="2196"/>
      <c r="L535" s="2196"/>
      <c r="M535" s="1943"/>
      <c r="N535" s="1943"/>
      <c r="O535" s="2213" t="s">
        <v>807</v>
      </c>
      <c r="P535" s="2468"/>
      <c r="Q535" s="1991"/>
      <c r="R535" s="2468"/>
      <c r="S535" s="1988"/>
      <c r="T535" s="1992"/>
      <c r="U535" s="1991"/>
      <c r="V535" s="1989"/>
      <c r="W535" s="1988"/>
      <c r="X535" s="1990"/>
    </row>
    <row r="536" spans="1:24" ht="18" customHeight="1">
      <c r="A536" s="2156"/>
      <c r="B536" s="2367"/>
      <c r="C536" s="2367"/>
      <c r="D536" s="2367"/>
      <c r="E536" s="2367"/>
      <c r="F536" s="2296"/>
      <c r="G536" s="2196"/>
      <c r="H536" s="2196"/>
      <c r="I536" s="2196"/>
      <c r="J536" s="2196"/>
      <c r="K536" s="2196"/>
      <c r="L536" s="2196"/>
      <c r="M536" s="1943"/>
      <c r="N536" s="1943"/>
      <c r="O536" s="2362" t="s">
        <v>374</v>
      </c>
      <c r="P536" s="2468"/>
      <c r="Q536" s="1991"/>
      <c r="R536" s="2468"/>
      <c r="S536" s="1988"/>
      <c r="T536" s="1992"/>
      <c r="U536" s="1991"/>
      <c r="V536" s="1989"/>
      <c r="W536" s="1988"/>
      <c r="X536" s="1990"/>
    </row>
    <row r="537" spans="1:24" ht="18" customHeight="1">
      <c r="A537" s="2156"/>
      <c r="B537" s="2367"/>
      <c r="C537" s="2367"/>
      <c r="D537" s="2367"/>
      <c r="E537" s="2367"/>
      <c r="F537" s="2296"/>
      <c r="G537" s="2196"/>
      <c r="H537" s="2196"/>
      <c r="I537" s="2196"/>
      <c r="J537" s="2196"/>
      <c r="K537" s="2196"/>
      <c r="L537" s="2196"/>
      <c r="M537" s="1943"/>
      <c r="N537" s="1943"/>
      <c r="O537" s="2362" t="s">
        <v>193</v>
      </c>
      <c r="P537" s="2369"/>
      <c r="Q537" s="1991"/>
      <c r="R537" s="1991"/>
      <c r="S537" s="1988"/>
      <c r="T537" s="1992">
        <v>1</v>
      </c>
      <c r="U537" s="1991" t="s">
        <v>87</v>
      </c>
      <c r="V537" s="1989">
        <v>700000</v>
      </c>
      <c r="W537" s="1988" t="s">
        <v>84</v>
      </c>
      <c r="X537" s="1990">
        <f t="shared" ref="X537:X542" si="26">PRODUCT(V537,T537,R537)</f>
        <v>700000</v>
      </c>
    </row>
    <row r="538" spans="1:24" ht="18" customHeight="1">
      <c r="A538" s="2156"/>
      <c r="B538" s="2367"/>
      <c r="C538" s="2367"/>
      <c r="D538" s="2367"/>
      <c r="E538" s="2367"/>
      <c r="F538" s="2296"/>
      <c r="G538" s="2196"/>
      <c r="H538" s="2196"/>
      <c r="I538" s="2196"/>
      <c r="J538" s="2196"/>
      <c r="K538" s="2196"/>
      <c r="L538" s="2196"/>
      <c r="M538" s="1943"/>
      <c r="N538" s="1943"/>
      <c r="O538" s="2115" t="s">
        <v>1219</v>
      </c>
      <c r="P538" s="2369"/>
      <c r="Q538" s="1991"/>
      <c r="R538" s="1991"/>
      <c r="S538" s="1988"/>
      <c r="T538" s="1992">
        <v>4</v>
      </c>
      <c r="U538" s="1991" t="s">
        <v>87</v>
      </c>
      <c r="V538" s="1989">
        <v>50000</v>
      </c>
      <c r="W538" s="1988" t="s">
        <v>84</v>
      </c>
      <c r="X538" s="1990">
        <f t="shared" si="26"/>
        <v>200000</v>
      </c>
    </row>
    <row r="539" spans="1:24" ht="18" customHeight="1">
      <c r="A539" s="2156"/>
      <c r="B539" s="2367"/>
      <c r="C539" s="2367"/>
      <c r="D539" s="2367"/>
      <c r="E539" s="2367"/>
      <c r="F539" s="2296"/>
      <c r="G539" s="2196"/>
      <c r="H539" s="2196"/>
      <c r="I539" s="2196"/>
      <c r="J539" s="2196"/>
      <c r="K539" s="2196"/>
      <c r="L539" s="2196"/>
      <c r="M539" s="1943"/>
      <c r="N539" s="1943"/>
      <c r="O539" s="2115" t="s">
        <v>808</v>
      </c>
      <c r="P539" s="2369"/>
      <c r="Q539" s="1991"/>
      <c r="R539" s="1991"/>
      <c r="S539" s="1988"/>
      <c r="T539" s="1992">
        <v>1</v>
      </c>
      <c r="U539" s="1991" t="s">
        <v>87</v>
      </c>
      <c r="V539" s="1989">
        <v>590000</v>
      </c>
      <c r="W539" s="1988" t="s">
        <v>84</v>
      </c>
      <c r="X539" s="1990">
        <f t="shared" si="26"/>
        <v>590000</v>
      </c>
    </row>
    <row r="540" spans="1:24" ht="18" customHeight="1">
      <c r="A540" s="2156"/>
      <c r="B540" s="2367"/>
      <c r="C540" s="2367"/>
      <c r="D540" s="2367"/>
      <c r="E540" s="2367"/>
      <c r="F540" s="2296"/>
      <c r="G540" s="2196"/>
      <c r="H540" s="2196"/>
      <c r="I540" s="2196"/>
      <c r="J540" s="2196"/>
      <c r="K540" s="2196"/>
      <c r="L540" s="2196"/>
      <c r="M540" s="1943"/>
      <c r="N540" s="1943"/>
      <c r="O540" s="2115" t="s">
        <v>534</v>
      </c>
      <c r="P540" s="2369"/>
      <c r="Q540" s="1991"/>
      <c r="R540" s="1991"/>
      <c r="S540" s="1991"/>
      <c r="T540" s="1992">
        <v>1</v>
      </c>
      <c r="U540" s="1991" t="s">
        <v>87</v>
      </c>
      <c r="V540" s="1989">
        <v>150000</v>
      </c>
      <c r="W540" s="1988" t="s">
        <v>84</v>
      </c>
      <c r="X540" s="1990">
        <f t="shared" si="26"/>
        <v>150000</v>
      </c>
    </row>
    <row r="541" spans="1:24" ht="18" customHeight="1">
      <c r="A541" s="2156"/>
      <c r="B541" s="2367"/>
      <c r="C541" s="2367"/>
      <c r="D541" s="2367"/>
      <c r="E541" s="2367"/>
      <c r="F541" s="2296"/>
      <c r="G541" s="2196"/>
      <c r="H541" s="2196"/>
      <c r="I541" s="2196"/>
      <c r="J541" s="2196"/>
      <c r="K541" s="2196"/>
      <c r="L541" s="2196"/>
      <c r="M541" s="1943"/>
      <c r="N541" s="1943"/>
      <c r="O541" s="2115" t="s">
        <v>809</v>
      </c>
      <c r="P541" s="2369"/>
      <c r="Q541" s="1991"/>
      <c r="R541" s="1991"/>
      <c r="S541" s="1991"/>
      <c r="T541" s="2249">
        <v>200</v>
      </c>
      <c r="U541" s="1991" t="s">
        <v>87</v>
      </c>
      <c r="V541" s="1989">
        <v>5000</v>
      </c>
      <c r="W541" s="1988" t="s">
        <v>84</v>
      </c>
      <c r="X541" s="1990">
        <f t="shared" si="26"/>
        <v>1000000</v>
      </c>
    </row>
    <row r="542" spans="1:24" ht="18" customHeight="1">
      <c r="A542" s="2156"/>
      <c r="B542" s="2367"/>
      <c r="C542" s="2367"/>
      <c r="D542" s="2367"/>
      <c r="E542" s="2367"/>
      <c r="F542" s="2296"/>
      <c r="G542" s="2196"/>
      <c r="H542" s="2196"/>
      <c r="I542" s="2196"/>
      <c r="J542" s="2196"/>
      <c r="K542" s="2196"/>
      <c r="L542" s="2196"/>
      <c r="M542" s="1943"/>
      <c r="N542" s="1943"/>
      <c r="O542" s="2362" t="s">
        <v>275</v>
      </c>
      <c r="P542" s="2369"/>
      <c r="Q542" s="1991"/>
      <c r="R542" s="1991"/>
      <c r="S542" s="1991"/>
      <c r="T542" s="1992">
        <v>1</v>
      </c>
      <c r="U542" s="1991" t="s">
        <v>87</v>
      </c>
      <c r="V542" s="1989">
        <v>300000</v>
      </c>
      <c r="W542" s="1988" t="s">
        <v>84</v>
      </c>
      <c r="X542" s="1990">
        <f t="shared" si="26"/>
        <v>300000</v>
      </c>
    </row>
    <row r="543" spans="1:24" ht="18" customHeight="1">
      <c r="A543" s="2156"/>
      <c r="B543" s="2367"/>
      <c r="C543" s="2367"/>
      <c r="D543" s="2367"/>
      <c r="E543" s="2367"/>
      <c r="F543" s="2296"/>
      <c r="G543" s="2196"/>
      <c r="H543" s="2196"/>
      <c r="I543" s="2196"/>
      <c r="J543" s="2196"/>
      <c r="K543" s="2196"/>
      <c r="L543" s="2196"/>
      <c r="M543" s="1943"/>
      <c r="N543" s="1943"/>
      <c r="O543" s="2362" t="s">
        <v>532</v>
      </c>
      <c r="P543" s="2468"/>
      <c r="Q543" s="1991"/>
      <c r="R543" s="2468"/>
      <c r="S543" s="1988"/>
      <c r="T543" s="1992"/>
      <c r="U543" s="1991"/>
      <c r="V543" s="1989"/>
      <c r="W543" s="1988"/>
      <c r="X543" s="1990"/>
    </row>
    <row r="544" spans="1:24" ht="18" customHeight="1">
      <c r="A544" s="2156"/>
      <c r="B544" s="2367"/>
      <c r="C544" s="2367"/>
      <c r="D544" s="2367"/>
      <c r="E544" s="2367"/>
      <c r="F544" s="2296"/>
      <c r="G544" s="2196"/>
      <c r="H544" s="2196"/>
      <c r="I544" s="2196"/>
      <c r="J544" s="2196"/>
      <c r="K544" s="2196"/>
      <c r="L544" s="2196"/>
      <c r="M544" s="1943"/>
      <c r="N544" s="1943"/>
      <c r="O544" s="2362" t="s">
        <v>180</v>
      </c>
      <c r="P544" s="2369"/>
      <c r="Q544" s="1991"/>
      <c r="R544" s="1991"/>
      <c r="S544" s="1988"/>
      <c r="T544" s="1992">
        <v>2</v>
      </c>
      <c r="U544" s="1991" t="s">
        <v>87</v>
      </c>
      <c r="V544" s="1989">
        <v>150000</v>
      </c>
      <c r="W544" s="1988" t="s">
        <v>84</v>
      </c>
      <c r="X544" s="1990">
        <f>PRODUCT(V544,T544,R544)</f>
        <v>300000</v>
      </c>
    </row>
    <row r="545" spans="1:24" ht="18" customHeight="1">
      <c r="A545" s="2156"/>
      <c r="B545" s="2367"/>
      <c r="C545" s="2367"/>
      <c r="D545" s="2367"/>
      <c r="E545" s="2367"/>
      <c r="F545" s="2296"/>
      <c r="G545" s="2196"/>
      <c r="H545" s="2196"/>
      <c r="I545" s="2196"/>
      <c r="J545" s="2196"/>
      <c r="K545" s="2196"/>
      <c r="L545" s="2196"/>
      <c r="M545" s="1943"/>
      <c r="N545" s="1943"/>
      <c r="O545" s="2362" t="s">
        <v>179</v>
      </c>
      <c r="P545" s="2369"/>
      <c r="Q545" s="1991"/>
      <c r="R545" s="1991"/>
      <c r="S545" s="1988"/>
      <c r="T545" s="1992">
        <v>5</v>
      </c>
      <c r="U545" s="1991" t="s">
        <v>87</v>
      </c>
      <c r="V545" s="1989">
        <v>30000</v>
      </c>
      <c r="W545" s="1988" t="s">
        <v>84</v>
      </c>
      <c r="X545" s="1990">
        <f>PRODUCT(V545,T545,R545)</f>
        <v>150000</v>
      </c>
    </row>
    <row r="546" spans="1:24" ht="18" customHeight="1">
      <c r="A546" s="2156"/>
      <c r="B546" s="2367"/>
      <c r="C546" s="2367"/>
      <c r="D546" s="2367"/>
      <c r="E546" s="2367"/>
      <c r="F546" s="2296"/>
      <c r="G546" s="2196"/>
      <c r="H546" s="2196"/>
      <c r="I546" s="2196"/>
      <c r="J546" s="2196"/>
      <c r="K546" s="2196"/>
      <c r="L546" s="2196"/>
      <c r="M546" s="1943"/>
      <c r="N546" s="1943"/>
      <c r="O546" s="2115" t="s">
        <v>372</v>
      </c>
      <c r="P546" s="2369"/>
      <c r="Q546" s="1991"/>
      <c r="R546" s="1991"/>
      <c r="S546" s="1988"/>
      <c r="T546" s="1992">
        <v>1</v>
      </c>
      <c r="U546" s="1991" t="s">
        <v>87</v>
      </c>
      <c r="V546" s="1989">
        <v>500000</v>
      </c>
      <c r="W546" s="1988" t="s">
        <v>84</v>
      </c>
      <c r="X546" s="1990">
        <f>PRODUCT(V546,T546,R546)</f>
        <v>500000</v>
      </c>
    </row>
    <row r="547" spans="1:24" ht="18" customHeight="1">
      <c r="A547" s="2156"/>
      <c r="B547" s="2367"/>
      <c r="C547" s="2367"/>
      <c r="D547" s="2367"/>
      <c r="E547" s="2367"/>
      <c r="F547" s="2296"/>
      <c r="G547" s="2196"/>
      <c r="H547" s="2196"/>
      <c r="I547" s="2196"/>
      <c r="J547" s="2196"/>
      <c r="K547" s="2196"/>
      <c r="L547" s="2196"/>
      <c r="M547" s="1943"/>
      <c r="N547" s="1943"/>
      <c r="O547" s="2362" t="s">
        <v>537</v>
      </c>
      <c r="P547" s="2369"/>
      <c r="Q547" s="1991"/>
      <c r="R547" s="1991"/>
      <c r="S547" s="1988"/>
      <c r="T547" s="1992"/>
      <c r="U547" s="1991"/>
      <c r="V547" s="1989"/>
      <c r="W547" s="1988"/>
      <c r="X547" s="1990"/>
    </row>
    <row r="548" spans="1:24" ht="18" customHeight="1">
      <c r="A548" s="2156"/>
      <c r="B548" s="2367"/>
      <c r="C548" s="2367"/>
      <c r="D548" s="2367"/>
      <c r="E548" s="2367"/>
      <c r="F548" s="2296"/>
      <c r="G548" s="2196"/>
      <c r="H548" s="2196"/>
      <c r="I548" s="2196"/>
      <c r="J548" s="2196"/>
      <c r="K548" s="2196"/>
      <c r="L548" s="2196"/>
      <c r="M548" s="1943"/>
      <c r="N548" s="1943"/>
      <c r="O548" s="2115" t="s">
        <v>538</v>
      </c>
      <c r="P548" s="2369"/>
      <c r="Q548" s="1991"/>
      <c r="R548" s="1991"/>
      <c r="S548" s="1988"/>
      <c r="T548" s="1992">
        <v>0</v>
      </c>
      <c r="U548" s="1991" t="s">
        <v>87</v>
      </c>
      <c r="V548" s="1989">
        <v>1500000</v>
      </c>
      <c r="W548" s="1988" t="s">
        <v>84</v>
      </c>
      <c r="X548" s="1990">
        <f>PRODUCT(V548,T548,R548)</f>
        <v>0</v>
      </c>
    </row>
    <row r="549" spans="1:24" ht="18" customHeight="1">
      <c r="A549" s="2156"/>
      <c r="B549" s="2367"/>
      <c r="C549" s="2367"/>
      <c r="D549" s="2367"/>
      <c r="E549" s="2367"/>
      <c r="F549" s="2296"/>
      <c r="G549" s="2196"/>
      <c r="H549" s="2196"/>
      <c r="I549" s="2196"/>
      <c r="J549" s="2196"/>
      <c r="K549" s="2196"/>
      <c r="L549" s="2196"/>
      <c r="M549" s="1943"/>
      <c r="N549" s="1943"/>
      <c r="O549" s="2362" t="s">
        <v>1133</v>
      </c>
      <c r="P549" s="2468"/>
      <c r="Q549" s="1991"/>
      <c r="R549" s="2468"/>
      <c r="S549" s="1988"/>
      <c r="T549" s="1992"/>
      <c r="U549" s="1991"/>
      <c r="V549" s="1989"/>
      <c r="W549" s="1988"/>
      <c r="X549" s="1990"/>
    </row>
    <row r="550" spans="1:24" ht="18" customHeight="1">
      <c r="A550" s="2156"/>
      <c r="B550" s="2367"/>
      <c r="C550" s="2367"/>
      <c r="D550" s="2367"/>
      <c r="E550" s="2367"/>
      <c r="F550" s="2296"/>
      <c r="G550" s="2196"/>
      <c r="H550" s="2196"/>
      <c r="I550" s="2196"/>
      <c r="J550" s="2196"/>
      <c r="K550" s="2196"/>
      <c r="L550" s="2196"/>
      <c r="M550" s="1943"/>
      <c r="N550" s="1943"/>
      <c r="O550" s="2110" t="s">
        <v>535</v>
      </c>
      <c r="P550" s="2369"/>
      <c r="Q550" s="1991"/>
      <c r="R550" s="1991"/>
      <c r="S550" s="1988"/>
      <c r="T550" s="1992">
        <v>1</v>
      </c>
      <c r="U550" s="1991" t="s">
        <v>87</v>
      </c>
      <c r="V550" s="1989">
        <v>10000000</v>
      </c>
      <c r="W550" s="1988" t="s">
        <v>84</v>
      </c>
      <c r="X550" s="1990">
        <f>PRODUCT(V550,T550,R550)</f>
        <v>10000000</v>
      </c>
    </row>
    <row r="551" spans="1:24" ht="18" customHeight="1">
      <c r="A551" s="2156"/>
      <c r="B551" s="2367"/>
      <c r="C551" s="2367"/>
      <c r="D551" s="2367"/>
      <c r="E551" s="2367"/>
      <c r="F551" s="2296"/>
      <c r="G551" s="2196"/>
      <c r="H551" s="2196"/>
      <c r="I551" s="2196"/>
      <c r="J551" s="2196"/>
      <c r="K551" s="2196"/>
      <c r="L551" s="2196"/>
      <c r="M551" s="1943"/>
      <c r="N551" s="1943"/>
      <c r="O551" s="2110" t="s">
        <v>536</v>
      </c>
      <c r="P551" s="2369"/>
      <c r="Q551" s="1991"/>
      <c r="R551" s="1991"/>
      <c r="S551" s="1988"/>
      <c r="T551" s="1992">
        <v>1</v>
      </c>
      <c r="U551" s="1991" t="s">
        <v>87</v>
      </c>
      <c r="V551" s="1989">
        <v>13827074</v>
      </c>
      <c r="W551" s="1988" t="s">
        <v>84</v>
      </c>
      <c r="X551" s="1990">
        <f>PRODUCT(V551,T551,R551)</f>
        <v>13827074</v>
      </c>
    </row>
    <row r="552" spans="1:24" ht="18" customHeight="1">
      <c r="A552" s="2156"/>
      <c r="B552" s="2367"/>
      <c r="C552" s="2367"/>
      <c r="D552" s="2367"/>
      <c r="E552" s="2367"/>
      <c r="F552" s="2296"/>
      <c r="G552" s="2196"/>
      <c r="H552" s="2196"/>
      <c r="I552" s="2196"/>
      <c r="J552" s="2196"/>
      <c r="K552" s="2196"/>
      <c r="L552" s="2196"/>
      <c r="M552" s="1943"/>
      <c r="N552" s="1943"/>
      <c r="O552" s="2110" t="s">
        <v>1392</v>
      </c>
      <c r="P552" s="2369"/>
      <c r="Q552" s="1991"/>
      <c r="R552" s="1991"/>
      <c r="S552" s="1988"/>
      <c r="T552" s="1992">
        <v>1</v>
      </c>
      <c r="U552" s="1991" t="s">
        <v>87</v>
      </c>
      <c r="V552" s="1989">
        <v>2937766</v>
      </c>
      <c r="W552" s="1988" t="s">
        <v>84</v>
      </c>
      <c r="X552" s="1990">
        <f>PRODUCT(V552,T552,R552)</f>
        <v>2937766</v>
      </c>
    </row>
    <row r="553" spans="1:24" ht="18" customHeight="1">
      <c r="A553" s="2153"/>
      <c r="B553" s="1953"/>
      <c r="C553" s="1953"/>
      <c r="D553" s="1953"/>
      <c r="E553" s="1953"/>
      <c r="F553" s="2036"/>
      <c r="G553" s="2200"/>
      <c r="H553" s="2200"/>
      <c r="I553" s="2200"/>
      <c r="J553" s="2200"/>
      <c r="K553" s="2200"/>
      <c r="L553" s="2200"/>
      <c r="M553" s="1954"/>
      <c r="N553" s="1954"/>
      <c r="O553" s="2611" t="s">
        <v>1134</v>
      </c>
      <c r="P553" s="1922"/>
      <c r="Q553" s="2221"/>
      <c r="R553" s="2221"/>
      <c r="S553" s="2040"/>
      <c r="T553" s="2517"/>
      <c r="U553" s="2221"/>
      <c r="V553" s="2248"/>
      <c r="W553" s="2040"/>
      <c r="X553" s="2041"/>
    </row>
    <row r="554" spans="1:24" ht="18" customHeight="1">
      <c r="A554" s="2155"/>
      <c r="B554" s="1931"/>
      <c r="C554" s="1931"/>
      <c r="D554" s="1931"/>
      <c r="E554" s="1931"/>
      <c r="F554" s="2043"/>
      <c r="G554" s="2201"/>
      <c r="H554" s="2201"/>
      <c r="I554" s="2201"/>
      <c r="J554" s="2201"/>
      <c r="K554" s="2201"/>
      <c r="L554" s="2201"/>
      <c r="M554" s="1958"/>
      <c r="N554" s="1958"/>
      <c r="O554" s="2612" t="s">
        <v>1135</v>
      </c>
      <c r="P554" s="2100"/>
      <c r="Q554" s="2224"/>
      <c r="R554" s="2224"/>
      <c r="S554" s="2104"/>
      <c r="T554" s="2252">
        <v>20</v>
      </c>
      <c r="U554" s="2224" t="s">
        <v>87</v>
      </c>
      <c r="V554" s="2253">
        <v>125000</v>
      </c>
      <c r="W554" s="2104" t="s">
        <v>84</v>
      </c>
      <c r="X554" s="2105">
        <f>PRODUCT(V554,T554,R554)</f>
        <v>2500000</v>
      </c>
    </row>
    <row r="555" spans="1:24" ht="18" customHeight="1">
      <c r="A555" s="2156"/>
      <c r="B555" s="2367"/>
      <c r="C555" s="2367"/>
      <c r="D555" s="2367"/>
      <c r="E555" s="2367"/>
      <c r="F555" s="2296"/>
      <c r="G555" s="2196"/>
      <c r="H555" s="2196"/>
      <c r="I555" s="2196"/>
      <c r="J555" s="2196"/>
      <c r="K555" s="2196"/>
      <c r="L555" s="2196"/>
      <c r="M555" s="1943"/>
      <c r="N555" s="1943"/>
      <c r="O555" s="2115" t="s">
        <v>1400</v>
      </c>
      <c r="P555" s="2369"/>
      <c r="Q555" s="1991"/>
      <c r="R555" s="1991"/>
      <c r="S555" s="1988"/>
      <c r="T555" s="1992">
        <v>20</v>
      </c>
      <c r="U555" s="1991" t="s">
        <v>87</v>
      </c>
      <c r="V555" s="1989">
        <v>125000</v>
      </c>
      <c r="W555" s="1988" t="s">
        <v>84</v>
      </c>
      <c r="X555" s="1990">
        <f>PRODUCT(V555,T555,R555)</f>
        <v>2500000</v>
      </c>
    </row>
    <row r="556" spans="1:24" ht="18" customHeight="1">
      <c r="A556" s="2156"/>
      <c r="B556" s="2367"/>
      <c r="C556" s="2367"/>
      <c r="D556" s="2367"/>
      <c r="E556" s="2367"/>
      <c r="F556" s="2296"/>
      <c r="G556" s="2196"/>
      <c r="H556" s="2196"/>
      <c r="I556" s="2196"/>
      <c r="J556" s="2196"/>
      <c r="K556" s="2196"/>
      <c r="L556" s="2196"/>
      <c r="M556" s="1943"/>
      <c r="N556" s="1943"/>
      <c r="O556" s="2213" t="s">
        <v>810</v>
      </c>
      <c r="P556" s="2468"/>
      <c r="Q556" s="1991"/>
      <c r="R556" s="2468"/>
      <c r="S556" s="1988"/>
      <c r="T556" s="1992"/>
      <c r="U556" s="1991"/>
      <c r="V556" s="1989"/>
      <c r="W556" s="1988"/>
      <c r="X556" s="1990"/>
    </row>
    <row r="557" spans="1:24" ht="18" customHeight="1">
      <c r="A557" s="2156"/>
      <c r="B557" s="2367"/>
      <c r="C557" s="2367"/>
      <c r="D557" s="2367"/>
      <c r="E557" s="2367"/>
      <c r="F557" s="2296"/>
      <c r="G557" s="2196"/>
      <c r="H557" s="2196"/>
      <c r="I557" s="2196"/>
      <c r="J557" s="2196"/>
      <c r="K557" s="2196"/>
      <c r="L557" s="2196"/>
      <c r="M557" s="1943"/>
      <c r="N557" s="1943"/>
      <c r="O557" s="2362" t="s">
        <v>371</v>
      </c>
      <c r="P557" s="2369"/>
      <c r="Q557" s="1991"/>
      <c r="R557" s="1991"/>
      <c r="S557" s="1991"/>
      <c r="T557" s="1992"/>
      <c r="U557" s="1991"/>
      <c r="V557" s="1989"/>
      <c r="W557" s="1988"/>
      <c r="X557" s="1990"/>
    </row>
    <row r="558" spans="1:24" ht="18" customHeight="1">
      <c r="A558" s="2156"/>
      <c r="B558" s="2367"/>
      <c r="C558" s="2367"/>
      <c r="D558" s="2367"/>
      <c r="E558" s="2367"/>
      <c r="F558" s="2296"/>
      <c r="G558" s="2196"/>
      <c r="H558" s="2196"/>
      <c r="I558" s="2196"/>
      <c r="J558" s="2196"/>
      <c r="K558" s="2196"/>
      <c r="L558" s="2196"/>
      <c r="M558" s="1943"/>
      <c r="N558" s="1943"/>
      <c r="O558" s="2362" t="s">
        <v>177</v>
      </c>
      <c r="P558" s="2369"/>
      <c r="Q558" s="1991"/>
      <c r="R558" s="2235">
        <v>14</v>
      </c>
      <c r="S558" s="1991" t="s">
        <v>87</v>
      </c>
      <c r="T558" s="1992">
        <v>4</v>
      </c>
      <c r="U558" s="1991" t="s">
        <v>87</v>
      </c>
      <c r="V558" s="1989">
        <v>14000</v>
      </c>
      <c r="W558" s="1988" t="s">
        <v>84</v>
      </c>
      <c r="X558" s="1990">
        <f>PRODUCT(V558,T558,R558)</f>
        <v>784000</v>
      </c>
    </row>
    <row r="559" spans="1:24" ht="18" customHeight="1">
      <c r="A559" s="2156"/>
      <c r="B559" s="2367"/>
      <c r="C559" s="2367"/>
      <c r="D559" s="2367"/>
      <c r="E559" s="2367"/>
      <c r="F559" s="2296"/>
      <c r="G559" s="2196"/>
      <c r="H559" s="2196"/>
      <c r="I559" s="2196"/>
      <c r="J559" s="2196"/>
      <c r="K559" s="2196"/>
      <c r="L559" s="2196"/>
      <c r="M559" s="1943"/>
      <c r="N559" s="1943"/>
      <c r="O559" s="2362" t="s">
        <v>178</v>
      </c>
      <c r="P559" s="2369"/>
      <c r="Q559" s="1991"/>
      <c r="R559" s="1991"/>
      <c r="S559" s="1988"/>
      <c r="T559" s="1992">
        <v>2</v>
      </c>
      <c r="U559" s="1991" t="s">
        <v>87</v>
      </c>
      <c r="V559" s="1989">
        <v>150000</v>
      </c>
      <c r="W559" s="1988" t="s">
        <v>84</v>
      </c>
      <c r="X559" s="1990">
        <f>PRODUCT(V559,T559,R559)</f>
        <v>300000</v>
      </c>
    </row>
    <row r="560" spans="1:24" ht="18" customHeight="1">
      <c r="A560" s="2156"/>
      <c r="B560" s="2367"/>
      <c r="C560" s="2367"/>
      <c r="D560" s="2367"/>
      <c r="E560" s="2367"/>
      <c r="F560" s="2296"/>
      <c r="G560" s="2196"/>
      <c r="H560" s="2196"/>
      <c r="I560" s="2196"/>
      <c r="J560" s="2196"/>
      <c r="K560" s="2196"/>
      <c r="L560" s="2196"/>
      <c r="M560" s="1943"/>
      <c r="N560" s="1943"/>
      <c r="O560" s="2213" t="s">
        <v>375</v>
      </c>
      <c r="P560" s="2528"/>
      <c r="Q560" s="1991"/>
      <c r="R560" s="2528"/>
      <c r="S560" s="1988"/>
      <c r="T560" s="1992"/>
      <c r="U560" s="1991"/>
      <c r="V560" s="1989"/>
      <c r="W560" s="1988"/>
      <c r="X560" s="1990"/>
    </row>
    <row r="561" spans="1:24" ht="18" customHeight="1">
      <c r="A561" s="2156"/>
      <c r="B561" s="2367"/>
      <c r="C561" s="2367"/>
      <c r="D561" s="2367"/>
      <c r="E561" s="2367"/>
      <c r="F561" s="2296"/>
      <c r="G561" s="2196"/>
      <c r="H561" s="2196"/>
      <c r="I561" s="2196"/>
      <c r="J561" s="2196"/>
      <c r="K561" s="2196"/>
      <c r="L561" s="2196"/>
      <c r="M561" s="1943"/>
      <c r="N561" s="1943"/>
      <c r="O561" s="2362" t="s">
        <v>935</v>
      </c>
      <c r="P561" s="2369"/>
      <c r="Q561" s="1991"/>
      <c r="R561" s="1993">
        <v>6</v>
      </c>
      <c r="S561" s="1991" t="s">
        <v>87</v>
      </c>
      <c r="T561" s="1992">
        <v>2</v>
      </c>
      <c r="U561" s="1991" t="s">
        <v>87</v>
      </c>
      <c r="V561" s="1989">
        <v>7000</v>
      </c>
      <c r="W561" s="1988" t="s">
        <v>84</v>
      </c>
      <c r="X561" s="1990">
        <f>PRODUCT(V561,T561,R561)</f>
        <v>84000</v>
      </c>
    </row>
    <row r="562" spans="1:24" ht="18" customHeight="1">
      <c r="A562" s="2156"/>
      <c r="B562" s="2367"/>
      <c r="C562" s="2367"/>
      <c r="D562" s="2367"/>
      <c r="E562" s="2367"/>
      <c r="F562" s="2296"/>
      <c r="G562" s="2196"/>
      <c r="H562" s="2196"/>
      <c r="I562" s="2196"/>
      <c r="J562" s="2196"/>
      <c r="K562" s="2196"/>
      <c r="L562" s="2196"/>
      <c r="M562" s="1943"/>
      <c r="N562" s="1943"/>
      <c r="O562" s="2362" t="s">
        <v>1220</v>
      </c>
      <c r="P562" s="2369"/>
      <c r="Q562" s="1991"/>
      <c r="R562" s="1991"/>
      <c r="S562" s="1988"/>
      <c r="T562" s="1992">
        <v>1</v>
      </c>
      <c r="U562" s="1991" t="s">
        <v>87</v>
      </c>
      <c r="V562" s="1989">
        <v>446300</v>
      </c>
      <c r="W562" s="1988" t="s">
        <v>84</v>
      </c>
      <c r="X562" s="1990">
        <f>PRODUCT(V562,T562,R562)</f>
        <v>446300</v>
      </c>
    </row>
    <row r="563" spans="1:24" ht="18" customHeight="1">
      <c r="A563" s="2156"/>
      <c r="B563" s="2367"/>
      <c r="C563" s="2367"/>
      <c r="D563" s="2367"/>
      <c r="E563" s="2367"/>
      <c r="F563" s="2296"/>
      <c r="G563" s="2196"/>
      <c r="H563" s="2196"/>
      <c r="I563" s="2196"/>
      <c r="J563" s="2196"/>
      <c r="K563" s="2196"/>
      <c r="L563" s="2196"/>
      <c r="M563" s="1943"/>
      <c r="N563" s="1943"/>
      <c r="O563" s="2362" t="s">
        <v>811</v>
      </c>
      <c r="P563" s="2369"/>
      <c r="Q563" s="1991"/>
      <c r="R563" s="1991"/>
      <c r="S563" s="1988"/>
      <c r="T563" s="1992">
        <v>1</v>
      </c>
      <c r="U563" s="1991" t="s">
        <v>87</v>
      </c>
      <c r="V563" s="1989">
        <v>200000</v>
      </c>
      <c r="W563" s="1988" t="s">
        <v>84</v>
      </c>
      <c r="X563" s="1990">
        <f>PRODUCT(V563,T563,R563)</f>
        <v>200000</v>
      </c>
    </row>
    <row r="564" spans="1:24" ht="18" customHeight="1">
      <c r="A564" s="2156"/>
      <c r="B564" s="2367"/>
      <c r="C564" s="2367"/>
      <c r="D564" s="2367"/>
      <c r="E564" s="2367"/>
      <c r="F564" s="2296"/>
      <c r="G564" s="2196"/>
      <c r="H564" s="2196"/>
      <c r="I564" s="2196"/>
      <c r="J564" s="2196"/>
      <c r="K564" s="2196"/>
      <c r="L564" s="2196"/>
      <c r="M564" s="1943"/>
      <c r="N564" s="1943"/>
      <c r="O564" s="2213" t="s">
        <v>812</v>
      </c>
      <c r="P564" s="2369"/>
      <c r="Q564" s="1991"/>
      <c r="R564" s="1991"/>
      <c r="S564" s="1988"/>
      <c r="T564" s="1992"/>
      <c r="U564" s="1991"/>
      <c r="V564" s="1989"/>
      <c r="W564" s="1988"/>
      <c r="X564" s="1990"/>
    </row>
    <row r="565" spans="1:24" ht="18" customHeight="1">
      <c r="A565" s="2156"/>
      <c r="B565" s="2367"/>
      <c r="C565" s="2367"/>
      <c r="D565" s="2367"/>
      <c r="E565" s="2367"/>
      <c r="F565" s="2296"/>
      <c r="G565" s="2196"/>
      <c r="H565" s="2196"/>
      <c r="I565" s="2196"/>
      <c r="J565" s="2196"/>
      <c r="K565" s="2196"/>
      <c r="L565" s="2196"/>
      <c r="M565" s="1943"/>
      <c r="N565" s="1943"/>
      <c r="O565" s="2362" t="s">
        <v>895</v>
      </c>
      <c r="P565" s="2369"/>
      <c r="Q565" s="1991"/>
      <c r="R565" s="1991"/>
      <c r="S565" s="1988"/>
      <c r="T565" s="1992">
        <v>0</v>
      </c>
      <c r="U565" s="1991" t="s">
        <v>87</v>
      </c>
      <c r="V565" s="1989">
        <v>0</v>
      </c>
      <c r="W565" s="1988" t="s">
        <v>84</v>
      </c>
      <c r="X565" s="1990">
        <f>PRODUCT(V565,T565,R565)</f>
        <v>0</v>
      </c>
    </row>
    <row r="566" spans="1:24" ht="18" customHeight="1">
      <c r="A566" s="2156"/>
      <c r="B566" s="2367"/>
      <c r="C566" s="2367"/>
      <c r="D566" s="2367"/>
      <c r="E566" s="2367"/>
      <c r="F566" s="2296"/>
      <c r="G566" s="2196"/>
      <c r="H566" s="2196"/>
      <c r="I566" s="2196"/>
      <c r="J566" s="2196"/>
      <c r="K566" s="2196"/>
      <c r="L566" s="2196"/>
      <c r="M566" s="1943"/>
      <c r="N566" s="1943"/>
      <c r="O566" s="2213" t="s">
        <v>813</v>
      </c>
      <c r="P566" s="2468"/>
      <c r="Q566" s="1991"/>
      <c r="R566" s="2468"/>
      <c r="S566" s="1988"/>
      <c r="T566" s="2119"/>
      <c r="U566" s="1991"/>
      <c r="V566" s="2187"/>
      <c r="W566" s="1988"/>
      <c r="X566" s="1990"/>
    </row>
    <row r="567" spans="1:24" ht="18" customHeight="1">
      <c r="A567" s="2156"/>
      <c r="B567" s="2367"/>
      <c r="C567" s="2367"/>
      <c r="D567" s="2367"/>
      <c r="E567" s="2367"/>
      <c r="F567" s="2296"/>
      <c r="G567" s="2196"/>
      <c r="H567" s="2196"/>
      <c r="I567" s="2196"/>
      <c r="J567" s="2196"/>
      <c r="K567" s="2196"/>
      <c r="L567" s="2196"/>
      <c r="M567" s="1943"/>
      <c r="N567" s="1943"/>
      <c r="O567" s="2362" t="s">
        <v>276</v>
      </c>
      <c r="Q567" s="2369"/>
      <c r="R567" s="1991"/>
      <c r="S567" s="1988"/>
      <c r="T567" s="2119">
        <v>1</v>
      </c>
      <c r="U567" s="1991" t="s">
        <v>87</v>
      </c>
      <c r="V567" s="2187">
        <v>200000</v>
      </c>
      <c r="W567" s="1988" t="s">
        <v>84</v>
      </c>
      <c r="X567" s="1990">
        <f>PRODUCT(V567,T567,R567)</f>
        <v>200000</v>
      </c>
    </row>
    <row r="568" spans="1:24" ht="18" customHeight="1">
      <c r="A568" s="2156"/>
      <c r="B568" s="2367"/>
      <c r="C568" s="2367"/>
      <c r="D568" s="2367"/>
      <c r="E568" s="2367"/>
      <c r="F568" s="2296"/>
      <c r="G568" s="2196"/>
      <c r="H568" s="2196"/>
      <c r="I568" s="2196"/>
      <c r="J568" s="2196"/>
      <c r="K568" s="2196"/>
      <c r="L568" s="2196"/>
      <c r="M568" s="1943"/>
      <c r="N568" s="1943"/>
      <c r="O568" s="2362" t="s">
        <v>278</v>
      </c>
      <c r="P568" s="2369" t="s">
        <v>279</v>
      </c>
      <c r="Q568" s="1991"/>
      <c r="R568" s="1991"/>
      <c r="S568" s="1988"/>
      <c r="T568" s="2119">
        <v>2</v>
      </c>
      <c r="U568" s="1991" t="s">
        <v>87</v>
      </c>
      <c r="V568" s="2187">
        <v>600000</v>
      </c>
      <c r="W568" s="1988" t="s">
        <v>84</v>
      </c>
      <c r="X568" s="1990">
        <f>PRODUCT(V568,T568,R568)</f>
        <v>1200000</v>
      </c>
    </row>
    <row r="569" spans="1:24" ht="18" customHeight="1">
      <c r="A569" s="2156"/>
      <c r="B569" s="2367"/>
      <c r="C569" s="2367"/>
      <c r="D569" s="2367"/>
      <c r="E569" s="2367"/>
      <c r="F569" s="2296"/>
      <c r="G569" s="2196"/>
      <c r="H569" s="2196"/>
      <c r="I569" s="2196"/>
      <c r="J569" s="2196"/>
      <c r="K569" s="2196"/>
      <c r="L569" s="2196"/>
      <c r="M569" s="1943"/>
      <c r="N569" s="1943"/>
      <c r="O569" s="2362"/>
      <c r="P569" s="2369" t="s">
        <v>277</v>
      </c>
      <c r="Q569" s="1991"/>
      <c r="R569" s="1991"/>
      <c r="S569" s="1988"/>
      <c r="T569" s="2119">
        <v>1</v>
      </c>
      <c r="U569" s="1991" t="s">
        <v>87</v>
      </c>
      <c r="V569" s="2187">
        <v>300000</v>
      </c>
      <c r="W569" s="1988" t="s">
        <v>84</v>
      </c>
      <c r="X569" s="1990">
        <f>PRODUCT(V569,T569,R569)</f>
        <v>300000</v>
      </c>
    </row>
    <row r="570" spans="1:24" ht="18" customHeight="1">
      <c r="A570" s="2156"/>
      <c r="B570" s="2367"/>
      <c r="C570" s="2367"/>
      <c r="D570" s="2367"/>
      <c r="E570" s="2367"/>
      <c r="F570" s="2296"/>
      <c r="G570" s="2196"/>
      <c r="H570" s="2196"/>
      <c r="I570" s="2196"/>
      <c r="J570" s="2196"/>
      <c r="K570" s="2196"/>
      <c r="L570" s="2196"/>
      <c r="M570" s="1943"/>
      <c r="N570" s="1943"/>
      <c r="O570" s="2362" t="s">
        <v>280</v>
      </c>
      <c r="P570" s="2369" t="s">
        <v>194</v>
      </c>
      <c r="Q570" s="1991"/>
      <c r="R570" s="1991"/>
      <c r="S570" s="1988"/>
      <c r="T570" s="1992">
        <v>0</v>
      </c>
      <c r="U570" s="1991" t="s">
        <v>87</v>
      </c>
      <c r="V570" s="1989">
        <v>0</v>
      </c>
      <c r="W570" s="1988" t="s">
        <v>84</v>
      </c>
      <c r="X570" s="1990">
        <f>PRODUCT(V570,T570,R570)</f>
        <v>0</v>
      </c>
    </row>
    <row r="571" spans="1:24" ht="18" customHeight="1">
      <c r="A571" s="2156"/>
      <c r="B571" s="2367"/>
      <c r="C571" s="2367"/>
      <c r="D571" s="2367"/>
      <c r="E571" s="2367"/>
      <c r="F571" s="2296"/>
      <c r="G571" s="2196"/>
      <c r="H571" s="2196"/>
      <c r="I571" s="2196"/>
      <c r="J571" s="2196"/>
      <c r="K571" s="2196"/>
      <c r="L571" s="2196"/>
      <c r="M571" s="1943"/>
      <c r="N571" s="1943"/>
      <c r="O571" s="2213" t="s">
        <v>376</v>
      </c>
      <c r="P571" s="2468"/>
      <c r="Q571" s="1991"/>
      <c r="R571" s="2468"/>
      <c r="S571" s="1988"/>
      <c r="T571" s="2119"/>
      <c r="U571" s="1991"/>
      <c r="V571" s="1989"/>
      <c r="W571" s="1988"/>
      <c r="X571" s="1990"/>
    </row>
    <row r="572" spans="1:24" ht="18" customHeight="1">
      <c r="A572" s="2156"/>
      <c r="B572" s="2367"/>
      <c r="C572" s="2367"/>
      <c r="D572" s="2367"/>
      <c r="E572" s="2367"/>
      <c r="F572" s="2296"/>
      <c r="G572" s="2196"/>
      <c r="H572" s="2196"/>
      <c r="I572" s="2196"/>
      <c r="J572" s="2196"/>
      <c r="K572" s="2196"/>
      <c r="L572" s="2196"/>
      <c r="M572" s="1943"/>
      <c r="N572" s="1943"/>
      <c r="O572" s="2362" t="s">
        <v>202</v>
      </c>
      <c r="P572" s="2369"/>
      <c r="Q572" s="1991"/>
      <c r="R572" s="1991"/>
      <c r="S572" s="1988"/>
      <c r="T572" s="1992">
        <v>4</v>
      </c>
      <c r="U572" s="1991" t="s">
        <v>87</v>
      </c>
      <c r="V572" s="1989">
        <v>50000</v>
      </c>
      <c r="W572" s="1988" t="s">
        <v>84</v>
      </c>
      <c r="X572" s="1990">
        <f>PRODUCT(V572,T572,R572)</f>
        <v>200000</v>
      </c>
    </row>
    <row r="573" spans="1:24" ht="18" customHeight="1">
      <c r="A573" s="2156"/>
      <c r="B573" s="2367"/>
      <c r="C573" s="2367"/>
      <c r="D573" s="2367"/>
      <c r="E573" s="2367"/>
      <c r="F573" s="2296"/>
      <c r="G573" s="2196"/>
      <c r="H573" s="2196"/>
      <c r="I573" s="2196"/>
      <c r="J573" s="2196"/>
      <c r="K573" s="2196"/>
      <c r="L573" s="2196"/>
      <c r="M573" s="1943"/>
      <c r="N573" s="1943"/>
      <c r="O573" s="2213" t="s">
        <v>814</v>
      </c>
      <c r="P573" s="2468"/>
      <c r="Q573" s="1991"/>
      <c r="R573" s="2468"/>
      <c r="S573" s="1988"/>
      <c r="T573" s="2119"/>
      <c r="U573" s="1991"/>
      <c r="V573" s="1989"/>
      <c r="W573" s="1988"/>
      <c r="X573" s="1990"/>
    </row>
    <row r="574" spans="1:24" ht="18" customHeight="1">
      <c r="A574" s="2153"/>
      <c r="B574" s="1953"/>
      <c r="C574" s="1953"/>
      <c r="D574" s="1953"/>
      <c r="E574" s="1953"/>
      <c r="F574" s="2036"/>
      <c r="G574" s="2200"/>
      <c r="H574" s="2200"/>
      <c r="I574" s="2200"/>
      <c r="J574" s="2200"/>
      <c r="K574" s="2200"/>
      <c r="L574" s="2200"/>
      <c r="M574" s="1954"/>
      <c r="N574" s="1954"/>
      <c r="O574" s="2693" t="s">
        <v>815</v>
      </c>
      <c r="P574" s="2694"/>
      <c r="Q574" s="2694"/>
      <c r="R574" s="2694"/>
      <c r="S574" s="2040"/>
      <c r="T574" s="2222">
        <v>1</v>
      </c>
      <c r="U574" s="2221" t="s">
        <v>87</v>
      </c>
      <c r="V574" s="2248">
        <v>731000</v>
      </c>
      <c r="W574" s="2040" t="s">
        <v>84</v>
      </c>
      <c r="X574" s="2041">
        <f>PRODUCT(V574,T574,R574)</f>
        <v>731000</v>
      </c>
    </row>
    <row r="575" spans="1:24" ht="24.75" customHeight="1">
      <c r="A575" s="2254" t="s">
        <v>581</v>
      </c>
      <c r="B575" s="2255" t="s">
        <v>364</v>
      </c>
      <c r="C575" s="2256">
        <v>41</v>
      </c>
      <c r="D575" s="2255" t="s">
        <v>364</v>
      </c>
      <c r="E575" s="2256">
        <v>411</v>
      </c>
      <c r="F575" s="2257" t="s">
        <v>12</v>
      </c>
      <c r="G575" s="2258">
        <v>0</v>
      </c>
      <c r="H575" s="2258">
        <v>0</v>
      </c>
      <c r="I575" s="2258">
        <v>0</v>
      </c>
      <c r="J575" s="2258">
        <v>0</v>
      </c>
      <c r="K575" s="2258">
        <v>0</v>
      </c>
      <c r="L575" s="2258">
        <f>SUM(X575)/1000</f>
        <v>0</v>
      </c>
      <c r="M575" s="2259">
        <f>L575-K575</f>
        <v>0</v>
      </c>
      <c r="N575" s="2260" t="e">
        <f>M575/H575</f>
        <v>#DIV/0!</v>
      </c>
      <c r="O575" s="210"/>
      <c r="P575" s="2128"/>
      <c r="Q575" s="2261"/>
      <c r="R575" s="2261"/>
      <c r="S575" s="2129"/>
      <c r="T575" s="2261"/>
      <c r="U575" s="2129"/>
      <c r="V575" s="2262"/>
      <c r="W575" s="2129"/>
      <c r="X575" s="2130"/>
    </row>
    <row r="576" spans="1:24" ht="18" customHeight="1">
      <c r="A576" s="2263" t="s">
        <v>318</v>
      </c>
      <c r="B576" s="2264" t="s">
        <v>13</v>
      </c>
      <c r="C576" s="2265" t="s">
        <v>319</v>
      </c>
      <c r="D576" s="2266" t="s">
        <v>13</v>
      </c>
      <c r="E576" s="2265"/>
      <c r="F576" s="2267"/>
      <c r="G576" s="206">
        <f>SUM(G577:G578)</f>
        <v>61391000</v>
      </c>
      <c r="H576" s="206">
        <f>SUM(H577:H578)</f>
        <v>21000000</v>
      </c>
      <c r="I576" s="206">
        <f>SUM(I577:I578)</f>
        <v>21917326</v>
      </c>
      <c r="J576" s="206">
        <v>21917804</v>
      </c>
      <c r="K576" s="206">
        <v>21917804</v>
      </c>
      <c r="L576" s="206">
        <f>SUM(L577:L578)</f>
        <v>21917804</v>
      </c>
      <c r="M576" s="2259">
        <f>L576-K576</f>
        <v>0</v>
      </c>
      <c r="N576" s="2260">
        <f>M576/H576</f>
        <v>0</v>
      </c>
      <c r="O576" s="2127"/>
      <c r="P576" s="2128"/>
      <c r="Q576" s="2261"/>
      <c r="R576" s="2261"/>
      <c r="S576" s="2129"/>
      <c r="T576" s="2129"/>
      <c r="U576" s="2129"/>
      <c r="V576" s="2262"/>
      <c r="W576" s="2129"/>
      <c r="X576" s="2130"/>
    </row>
    <row r="577" spans="1:24" ht="18" customHeight="1">
      <c r="A577" s="2268"/>
      <c r="B577" s="2148"/>
      <c r="C577" s="2269"/>
      <c r="D577" s="2270"/>
      <c r="E577" s="2271" t="s">
        <v>320</v>
      </c>
      <c r="F577" s="2272" t="s">
        <v>13</v>
      </c>
      <c r="G577" s="2150">
        <v>57853000</v>
      </c>
      <c r="H577" s="2150">
        <v>20000000</v>
      </c>
      <c r="I577" s="2150">
        <v>20000000</v>
      </c>
      <c r="J577" s="2150">
        <v>20000000</v>
      </c>
      <c r="K577" s="2150">
        <v>20000000</v>
      </c>
      <c r="L577" s="2150">
        <f>SUM(X577)</f>
        <v>20000000</v>
      </c>
      <c r="M577" s="2273">
        <f>L577-K577</f>
        <v>0</v>
      </c>
      <c r="N577" s="2274">
        <f>M577/H577</f>
        <v>0</v>
      </c>
      <c r="O577" s="2045" t="s">
        <v>365</v>
      </c>
      <c r="P577" s="2046"/>
      <c r="Q577" s="2151"/>
      <c r="R577" s="2151"/>
      <c r="S577" s="2050"/>
      <c r="T577" s="2050"/>
      <c r="U577" s="2050"/>
      <c r="V577" s="2275"/>
      <c r="W577" s="2050"/>
      <c r="X577" s="2051">
        <v>20000000</v>
      </c>
    </row>
    <row r="578" spans="1:24" ht="18" customHeight="1">
      <c r="A578" s="2276"/>
      <c r="B578" s="2162"/>
      <c r="C578" s="2277"/>
      <c r="D578" s="2278"/>
      <c r="E578" s="2279" t="s">
        <v>329</v>
      </c>
      <c r="F578" s="2280" t="s">
        <v>315</v>
      </c>
      <c r="G578" s="1944">
        <v>3538000</v>
      </c>
      <c r="H578" s="1944">
        <v>1000000</v>
      </c>
      <c r="I578" s="1944">
        <v>1917326</v>
      </c>
      <c r="J578" s="1944">
        <v>1917804</v>
      </c>
      <c r="K578" s="1944">
        <v>1917804</v>
      </c>
      <c r="L578" s="1944">
        <f>SUM(X578:X581)</f>
        <v>1917804</v>
      </c>
      <c r="M578" s="2143">
        <f>L578-K578</f>
        <v>0</v>
      </c>
      <c r="N578" s="2281">
        <f>M578/H578</f>
        <v>0</v>
      </c>
      <c r="O578" s="2346" t="s">
        <v>588</v>
      </c>
      <c r="P578" s="2029"/>
      <c r="Q578" s="2122"/>
      <c r="R578" s="2122"/>
      <c r="S578" s="2033"/>
      <c r="T578" s="2033"/>
      <c r="U578" s="2033"/>
      <c r="V578" s="2233"/>
      <c r="W578" s="2033"/>
      <c r="X578" s="2034">
        <v>0</v>
      </c>
    </row>
    <row r="579" spans="1:24" ht="18" customHeight="1">
      <c r="A579" s="2276"/>
      <c r="B579" s="2162"/>
      <c r="C579" s="2277"/>
      <c r="D579" s="2158"/>
      <c r="E579" s="2277"/>
      <c r="F579" s="2194"/>
      <c r="G579" s="1947"/>
      <c r="H579" s="1947"/>
      <c r="I579" s="1947"/>
      <c r="J579" s="1947"/>
      <c r="K579" s="1947"/>
      <c r="L579" s="1947"/>
      <c r="M579" s="2157"/>
      <c r="N579" s="2162"/>
      <c r="O579" s="2362" t="s">
        <v>834</v>
      </c>
      <c r="P579" s="2369"/>
      <c r="Q579" s="1991"/>
      <c r="R579" s="1991"/>
      <c r="S579" s="1988"/>
      <c r="T579" s="1988"/>
      <c r="U579" s="1988"/>
      <c r="V579" s="2187"/>
      <c r="W579" s="1988"/>
      <c r="X579" s="1990">
        <v>0</v>
      </c>
    </row>
    <row r="580" spans="1:24" ht="18" customHeight="1">
      <c r="A580" s="2276"/>
      <c r="B580" s="2162"/>
      <c r="C580" s="2277"/>
      <c r="D580" s="2158"/>
      <c r="E580" s="2277"/>
      <c r="F580" s="2194"/>
      <c r="G580" s="1947"/>
      <c r="H580" s="1947"/>
      <c r="I580" s="1947"/>
      <c r="J580" s="1947"/>
      <c r="K580" s="1947"/>
      <c r="L580" s="1947"/>
      <c r="M580" s="2157"/>
      <c r="N580" s="2162"/>
      <c r="O580" s="2362" t="s">
        <v>835</v>
      </c>
      <c r="P580" s="2369"/>
      <c r="Q580" s="1991"/>
      <c r="R580" s="1991"/>
      <c r="S580" s="1988"/>
      <c r="T580" s="1988"/>
      <c r="U580" s="1988"/>
      <c r="V580" s="2187"/>
      <c r="W580" s="1988"/>
      <c r="X580" s="1990">
        <v>1917804</v>
      </c>
    </row>
    <row r="581" spans="1:24" ht="18" customHeight="1">
      <c r="A581" s="2282"/>
      <c r="B581" s="2154"/>
      <c r="C581" s="2154"/>
      <c r="D581" s="2283"/>
      <c r="E581" s="2284"/>
      <c r="F581" s="2285"/>
      <c r="G581" s="207"/>
      <c r="H581" s="207"/>
      <c r="I581" s="207"/>
      <c r="J581" s="207"/>
      <c r="K581" s="207"/>
      <c r="L581" s="207"/>
      <c r="M581" s="2286"/>
      <c r="N581" s="2154"/>
      <c r="O581" s="1955" t="s">
        <v>366</v>
      </c>
      <c r="P581" s="1922"/>
      <c r="Q581" s="2221"/>
      <c r="R581" s="2221"/>
      <c r="S581" s="2040"/>
      <c r="T581" s="2040"/>
      <c r="U581" s="2040"/>
      <c r="V581" s="2223"/>
      <c r="W581" s="2040"/>
      <c r="X581" s="2041">
        <v>0</v>
      </c>
    </row>
    <row r="582" spans="1:24" ht="14.1" customHeight="1">
      <c r="A582" s="1966"/>
      <c r="B582" s="1966"/>
      <c r="C582" s="1966"/>
      <c r="D582" s="1966"/>
      <c r="E582" s="1966"/>
      <c r="F582" s="2100"/>
      <c r="G582" s="2100"/>
      <c r="H582" s="2100"/>
      <c r="I582" s="2100"/>
      <c r="J582" s="2100"/>
      <c r="K582" s="2100"/>
      <c r="L582" s="2100"/>
      <c r="M582" s="2100"/>
      <c r="N582" s="2100"/>
      <c r="O582" s="2100"/>
      <c r="P582" s="2100"/>
      <c r="Q582" s="2100"/>
      <c r="R582" s="2100"/>
      <c r="S582" s="2100"/>
      <c r="T582" s="2465"/>
      <c r="U582" s="2465"/>
      <c r="V582" s="2287"/>
      <c r="W582" s="2465"/>
      <c r="X582" s="2100"/>
    </row>
    <row r="583" spans="1:24" ht="14.1" customHeight="1"/>
    <row r="584" spans="1:24" ht="14.1" customHeight="1"/>
    <row r="585" spans="1:24" ht="14.1" customHeight="1"/>
    <row r="586" spans="1:24" ht="14.1" customHeight="1"/>
    <row r="587" spans="1:24" ht="14.1" customHeight="1"/>
    <row r="588" spans="1:24" ht="14.1" customHeight="1"/>
    <row r="589" spans="1:24" ht="14.1" customHeight="1"/>
    <row r="590" spans="1:24" ht="14.1" customHeight="1"/>
    <row r="591" spans="1:24" ht="14.1" customHeight="1"/>
    <row r="592" spans="1:24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  <row r="841" ht="14.1" customHeight="1"/>
    <row r="842" ht="14.1" customHeight="1"/>
    <row r="843" ht="14.1" customHeight="1"/>
    <row r="844" ht="14.1" customHeight="1"/>
    <row r="845" ht="14.1" customHeight="1"/>
    <row r="846" ht="14.1" customHeight="1"/>
    <row r="847" ht="14.1" customHeight="1"/>
    <row r="848" ht="14.1" customHeight="1"/>
    <row r="849" ht="14.1" customHeight="1"/>
    <row r="850" ht="14.1" customHeight="1"/>
    <row r="851" ht="14.1" customHeight="1"/>
    <row r="852" ht="14.1" customHeight="1"/>
    <row r="853" ht="14.1" customHeight="1"/>
    <row r="854" ht="14.1" customHeight="1"/>
    <row r="855" ht="14.1" customHeight="1"/>
    <row r="856" ht="14.1" customHeight="1"/>
    <row r="857" ht="14.1" customHeight="1"/>
    <row r="858" ht="14.1" customHeight="1"/>
    <row r="859" ht="14.1" customHeight="1"/>
    <row r="860" ht="14.1" customHeight="1"/>
    <row r="861" ht="14.1" customHeight="1"/>
    <row r="862" ht="14.1" customHeight="1"/>
    <row r="863" ht="14.1" customHeight="1"/>
    <row r="864" ht="14.1" customHeight="1"/>
    <row r="865" ht="14.1" customHeight="1"/>
    <row r="866" ht="14.1" customHeight="1"/>
    <row r="867" ht="14.1" customHeight="1"/>
    <row r="868" ht="14.1" customHeight="1"/>
    <row r="869" ht="14.1" customHeight="1"/>
    <row r="870" ht="14.1" customHeight="1"/>
    <row r="871" ht="14.1" customHeight="1"/>
    <row r="872" ht="14.1" customHeight="1"/>
    <row r="873" ht="14.1" customHeight="1"/>
    <row r="874" ht="14.1" customHeight="1"/>
    <row r="875" ht="14.1" customHeight="1"/>
    <row r="876" ht="14.1" customHeight="1"/>
    <row r="877" ht="14.1" customHeight="1"/>
    <row r="878" ht="14.1" customHeight="1"/>
    <row r="879" ht="14.1" customHeight="1"/>
    <row r="880" ht="14.1" customHeight="1"/>
    <row r="881" ht="14.1" customHeight="1"/>
    <row r="882" ht="14.1" customHeight="1"/>
    <row r="883" ht="14.1" customHeight="1"/>
    <row r="884" ht="14.1" customHeight="1"/>
    <row r="885" ht="14.1" customHeight="1"/>
    <row r="886" ht="14.1" customHeight="1"/>
    <row r="887" ht="14.1" customHeight="1"/>
    <row r="888" ht="14.1" customHeight="1"/>
    <row r="889" ht="14.1" customHeight="1"/>
    <row r="890" ht="14.1" customHeight="1"/>
    <row r="891" ht="14.1" customHeight="1"/>
    <row r="892" ht="14.1" customHeight="1"/>
    <row r="893" ht="14.1" customHeight="1"/>
    <row r="894" ht="14.1" customHeight="1"/>
    <row r="895" ht="14.1" customHeight="1"/>
    <row r="896" ht="14.1" customHeight="1"/>
    <row r="897" ht="14.1" customHeight="1"/>
    <row r="898" ht="14.1" customHeight="1"/>
    <row r="899" ht="14.1" customHeight="1"/>
    <row r="900" ht="14.1" customHeight="1"/>
    <row r="901" ht="14.1" customHeight="1"/>
    <row r="902" ht="14.1" customHeight="1"/>
    <row r="903" ht="14.1" customHeight="1"/>
    <row r="904" ht="14.1" customHeight="1"/>
    <row r="905" ht="14.1" customHeight="1"/>
    <row r="906" ht="14.1" customHeight="1"/>
    <row r="907" ht="14.1" customHeight="1"/>
    <row r="908" ht="14.1" customHeight="1"/>
    <row r="909" ht="14.1" customHeight="1"/>
    <row r="910" ht="14.1" customHeight="1"/>
    <row r="911" ht="14.1" customHeight="1"/>
    <row r="912" ht="14.1" customHeight="1"/>
    <row r="913" ht="14.1" customHeight="1"/>
    <row r="914" ht="14.1" customHeight="1"/>
    <row r="915" ht="14.1" customHeight="1"/>
    <row r="916" ht="14.1" customHeight="1"/>
    <row r="917" ht="14.1" customHeight="1"/>
    <row r="918" ht="14.1" customHeight="1"/>
    <row r="919" ht="14.1" customHeight="1"/>
    <row r="920" ht="14.1" customHeight="1"/>
    <row r="921" ht="14.1" customHeight="1"/>
    <row r="922" ht="14.1" customHeight="1"/>
    <row r="923" ht="14.1" customHeight="1"/>
    <row r="924" ht="14.1" customHeight="1"/>
    <row r="925" ht="14.1" customHeight="1"/>
    <row r="926" ht="14.1" customHeight="1"/>
    <row r="927" ht="14.1" customHeight="1"/>
    <row r="928" ht="14.1" customHeight="1"/>
    <row r="929" ht="14.1" customHeight="1"/>
    <row r="930" ht="14.1" customHeight="1"/>
    <row r="931" ht="14.1" customHeight="1"/>
    <row r="932" ht="14.1" customHeight="1"/>
    <row r="933" ht="14.1" customHeight="1"/>
    <row r="934" ht="14.1" customHeight="1"/>
    <row r="935" ht="14.1" customHeight="1"/>
    <row r="936" ht="14.1" customHeight="1"/>
    <row r="937" ht="14.1" customHeight="1"/>
    <row r="938" ht="14.1" customHeight="1"/>
    <row r="939" ht="14.1" customHeight="1"/>
    <row r="940" ht="14.1" customHeight="1"/>
    <row r="941" ht="14.1" customHeight="1"/>
    <row r="942" ht="14.1" customHeight="1"/>
    <row r="943" ht="14.1" customHeight="1"/>
    <row r="944" ht="14.1" customHeight="1"/>
    <row r="945" ht="14.1" customHeight="1"/>
    <row r="946" ht="14.1" customHeight="1"/>
    <row r="947" ht="14.1" customHeight="1"/>
    <row r="948" ht="14.1" customHeight="1"/>
    <row r="949" ht="14.1" customHeight="1"/>
    <row r="950" ht="14.1" customHeight="1"/>
    <row r="951" ht="14.1" customHeight="1"/>
    <row r="952" ht="14.1" customHeight="1"/>
    <row r="953" ht="14.1" customHeight="1"/>
    <row r="954" ht="14.1" customHeight="1"/>
    <row r="955" ht="14.1" customHeight="1"/>
    <row r="956" ht="14.1" customHeight="1"/>
    <row r="957" ht="14.1" customHeight="1"/>
    <row r="958" ht="14.1" customHeight="1"/>
    <row r="959" ht="14.1" customHeight="1"/>
    <row r="960" ht="14.1" customHeight="1"/>
    <row r="961" ht="14.1" customHeight="1"/>
    <row r="962" ht="14.1" customHeight="1"/>
    <row r="963" ht="14.1" customHeight="1"/>
    <row r="964" ht="14.1" customHeight="1"/>
    <row r="965" ht="14.1" customHeight="1"/>
    <row r="966" ht="14.1" customHeight="1"/>
    <row r="967" ht="14.1" customHeight="1"/>
    <row r="968" ht="14.1" customHeight="1"/>
    <row r="969" ht="14.1" customHeight="1"/>
    <row r="970" ht="14.1" customHeight="1"/>
    <row r="971" ht="14.1" customHeight="1"/>
    <row r="972" ht="14.1" customHeight="1"/>
    <row r="973" ht="14.1" customHeight="1"/>
    <row r="974" ht="14.1" customHeight="1"/>
    <row r="975" ht="14.1" customHeight="1"/>
    <row r="976" ht="14.1" customHeight="1"/>
    <row r="977" ht="14.1" customHeight="1"/>
    <row r="978" ht="14.1" customHeight="1"/>
    <row r="979" ht="14.1" customHeight="1"/>
    <row r="980" ht="14.1" customHeight="1"/>
    <row r="981" ht="14.1" customHeight="1"/>
    <row r="982" ht="14.1" customHeight="1"/>
    <row r="983" ht="14.1" customHeight="1"/>
    <row r="984" ht="14.1" customHeight="1"/>
    <row r="985" ht="14.1" customHeight="1"/>
    <row r="986" ht="14.1" customHeight="1"/>
    <row r="987" ht="14.1" customHeight="1"/>
    <row r="988" ht="14.1" customHeight="1"/>
    <row r="989" ht="14.1" customHeight="1"/>
    <row r="990" ht="14.1" customHeight="1"/>
    <row r="991" ht="14.1" customHeight="1"/>
    <row r="992" ht="14.1" customHeight="1"/>
    <row r="993" ht="14.1" customHeight="1"/>
    <row r="994" ht="14.1" customHeight="1"/>
    <row r="995" ht="14.1" customHeight="1"/>
    <row r="996" ht="14.1" customHeight="1"/>
    <row r="997" ht="14.1" customHeight="1"/>
    <row r="998" ht="14.1" customHeight="1"/>
    <row r="999" ht="14.1" customHeight="1"/>
    <row r="1000" ht="14.1" customHeight="1"/>
    <row r="1001" ht="14.1" customHeight="1"/>
    <row r="1002" ht="14.1" customHeight="1"/>
    <row r="1003" ht="14.1" customHeight="1"/>
    <row r="1004" ht="14.1" customHeight="1"/>
    <row r="1005" ht="14.1" customHeight="1"/>
    <row r="1006" ht="14.1" customHeight="1"/>
    <row r="1007" ht="14.1" customHeight="1"/>
    <row r="1008" ht="14.1" customHeight="1"/>
    <row r="1009" ht="14.1" customHeight="1"/>
    <row r="1010" ht="14.1" customHeight="1"/>
    <row r="1011" ht="14.1" customHeight="1"/>
    <row r="1012" ht="14.1" customHeight="1"/>
    <row r="1013" ht="14.1" customHeight="1"/>
    <row r="1014" ht="14.1" customHeight="1"/>
    <row r="1015" ht="14.1" customHeight="1"/>
    <row r="1016" ht="14.1" customHeight="1"/>
    <row r="1017" ht="14.1" customHeight="1"/>
    <row r="1018" ht="14.1" customHeight="1"/>
    <row r="1019" ht="14.1" customHeight="1"/>
    <row r="1020" ht="14.1" customHeight="1"/>
    <row r="1021" ht="14.1" customHeight="1"/>
    <row r="1022" ht="14.1" customHeight="1"/>
    <row r="1023" ht="14.1" customHeight="1"/>
    <row r="1024" ht="14.1" customHeight="1"/>
    <row r="1025" ht="14.1" customHeight="1"/>
    <row r="1026" ht="14.1" customHeight="1"/>
    <row r="1027" ht="14.1" customHeight="1"/>
    <row r="1028" ht="14.1" customHeight="1"/>
    <row r="1029" ht="14.1" customHeight="1"/>
    <row r="1030" ht="14.1" customHeight="1"/>
    <row r="1031" ht="14.1" customHeight="1"/>
    <row r="1032" ht="14.1" customHeight="1"/>
    <row r="1033" ht="14.1" customHeight="1"/>
    <row r="1034" ht="14.1" customHeight="1"/>
    <row r="1035" ht="14.1" customHeight="1"/>
    <row r="1036" ht="14.1" customHeight="1"/>
    <row r="1037" ht="14.1" customHeight="1"/>
    <row r="1038" ht="14.1" customHeight="1"/>
    <row r="1039" ht="14.1" customHeight="1"/>
    <row r="1040" ht="14.1" customHeight="1"/>
    <row r="1041" ht="14.1" customHeight="1"/>
    <row r="1042" ht="14.1" customHeight="1"/>
    <row r="1043" ht="14.1" customHeight="1"/>
    <row r="1044" ht="14.1" customHeight="1"/>
    <row r="1045" ht="14.1" customHeight="1"/>
    <row r="1046" ht="14.1" customHeight="1"/>
    <row r="1047" ht="14.1" customHeight="1"/>
    <row r="1048" ht="14.1" customHeight="1"/>
    <row r="1049" ht="14.1" customHeight="1"/>
    <row r="1050" ht="14.1" customHeight="1"/>
    <row r="1051" ht="14.1" customHeight="1"/>
    <row r="1052" ht="14.1" customHeight="1"/>
    <row r="1053" ht="14.1" customHeight="1"/>
    <row r="1054" ht="14.1" customHeight="1"/>
    <row r="1055" ht="14.1" customHeight="1"/>
    <row r="1056" ht="14.1" customHeight="1"/>
    <row r="1057" ht="14.1" customHeight="1"/>
    <row r="1058" ht="14.1" customHeight="1"/>
    <row r="1059" ht="14.1" customHeight="1"/>
    <row r="1060" ht="14.1" customHeight="1"/>
    <row r="1061" ht="14.1" customHeight="1"/>
    <row r="1062" ht="14.1" customHeight="1"/>
    <row r="1063" ht="14.1" customHeight="1"/>
    <row r="1064" ht="14.1" customHeight="1"/>
    <row r="1065" ht="14.1" customHeight="1"/>
    <row r="1066" ht="14.1" customHeight="1"/>
    <row r="1067" ht="14.1" customHeight="1"/>
    <row r="1068" ht="14.1" customHeight="1"/>
    <row r="1069" ht="14.1" customHeight="1"/>
    <row r="1070" ht="14.1" customHeight="1"/>
    <row r="1071" ht="14.1" customHeight="1"/>
    <row r="1072" ht="14.1" customHeight="1"/>
    <row r="1073" ht="14.1" customHeight="1"/>
    <row r="1074" ht="14.1" customHeight="1"/>
    <row r="1075" ht="14.1" customHeight="1"/>
    <row r="1076" ht="14.1" customHeight="1"/>
    <row r="1077" ht="14.1" customHeight="1"/>
    <row r="1078" ht="14.1" customHeight="1"/>
    <row r="1079" ht="14.1" customHeight="1"/>
    <row r="1080" ht="14.1" customHeight="1"/>
    <row r="1081" ht="14.1" customHeight="1"/>
    <row r="1082" ht="14.1" customHeight="1"/>
    <row r="1083" ht="14.1" customHeight="1"/>
    <row r="1084" ht="14.1" customHeight="1"/>
    <row r="1085" ht="14.1" customHeight="1"/>
    <row r="1086" ht="14.1" customHeight="1"/>
    <row r="1087" ht="14.1" customHeight="1"/>
    <row r="1088" ht="14.1" customHeight="1"/>
    <row r="1089" ht="14.1" customHeight="1"/>
    <row r="1090" ht="14.1" customHeight="1"/>
    <row r="1091" ht="14.1" customHeight="1"/>
    <row r="1092" ht="14.1" customHeight="1"/>
    <row r="1093" ht="14.1" customHeight="1"/>
    <row r="1094" ht="14.1" customHeight="1"/>
    <row r="1095" ht="14.1" customHeight="1"/>
    <row r="1096" ht="14.1" customHeight="1"/>
  </sheetData>
  <mergeCells count="8">
    <mergeCell ref="O574:R574"/>
    <mergeCell ref="A2:F2"/>
    <mergeCell ref="M2:N2"/>
    <mergeCell ref="O2:X3"/>
    <mergeCell ref="A4:F4"/>
    <mergeCell ref="A3:B3"/>
    <mergeCell ref="C3:D3"/>
    <mergeCell ref="E3:F3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30"/>
  <sheetViews>
    <sheetView zoomScaleNormal="100" zoomScaleSheetLayoutView="85" workbookViewId="0">
      <selection activeCell="T9" sqref="A9:T19"/>
    </sheetView>
  </sheetViews>
  <sheetFormatPr defaultRowHeight="13.5"/>
  <cols>
    <col min="1" max="1" width="6.88671875" style="27" customWidth="1"/>
    <col min="2" max="2" width="7" style="27" customWidth="1"/>
    <col min="3" max="3" width="19.88671875" style="27" customWidth="1"/>
    <col min="4" max="6" width="10.77734375" style="49" hidden="1" customWidth="1"/>
    <col min="7" max="7" width="10.77734375" style="49" customWidth="1"/>
    <col min="8" max="8" width="10.77734375" style="1699" customWidth="1"/>
    <col min="9" max="9" width="10.77734375" style="27" customWidth="1"/>
    <col min="10" max="10" width="7.77734375" style="27" customWidth="1"/>
    <col min="11" max="11" width="8.21875" style="27" customWidth="1"/>
    <col min="12" max="12" width="8.6640625" style="27" customWidth="1"/>
    <col min="13" max="13" width="18.77734375" style="27" customWidth="1"/>
    <col min="14" max="16" width="10.77734375" style="49" hidden="1" customWidth="1"/>
    <col min="17" max="17" width="10.77734375" style="49" customWidth="1"/>
    <col min="18" max="18" width="10.77734375" style="1699" customWidth="1"/>
    <col min="19" max="19" width="10.77734375" style="27" customWidth="1"/>
    <col min="20" max="20" width="7.77734375" style="27" customWidth="1"/>
    <col min="21" max="26" width="8.88671875" style="27"/>
    <col min="27" max="27" width="8.88671875" style="25"/>
    <col min="28" max="16384" width="8.88671875" style="27"/>
  </cols>
  <sheetData>
    <row r="1" spans="1:27">
      <c r="A1" s="2652" t="s">
        <v>14</v>
      </c>
      <c r="B1" s="2652"/>
      <c r="C1" s="2652"/>
      <c r="D1" s="28"/>
      <c r="E1" s="28"/>
      <c r="F1" s="28"/>
      <c r="G1" s="28"/>
      <c r="H1" s="1719"/>
      <c r="I1" s="28"/>
      <c r="J1" s="28"/>
      <c r="K1" s="28"/>
      <c r="L1" s="28"/>
      <c r="M1" s="28"/>
      <c r="S1" s="2708" t="s">
        <v>1247</v>
      </c>
      <c r="T1" s="2708"/>
    </row>
    <row r="2" spans="1:27" s="30" customFormat="1" ht="18" customHeight="1">
      <c r="A2" s="2654" t="s">
        <v>16</v>
      </c>
      <c r="B2" s="2655"/>
      <c r="C2" s="2655"/>
      <c r="D2" s="2655"/>
      <c r="E2" s="2655"/>
      <c r="F2" s="2655"/>
      <c r="G2" s="2655"/>
      <c r="H2" s="2655"/>
      <c r="I2" s="2655"/>
      <c r="J2" s="2656"/>
      <c r="K2" s="2657" t="s">
        <v>17</v>
      </c>
      <c r="L2" s="2655"/>
      <c r="M2" s="2655"/>
      <c r="N2" s="2655"/>
      <c r="O2" s="2655"/>
      <c r="P2" s="2655"/>
      <c r="Q2" s="2655"/>
      <c r="R2" s="2655"/>
      <c r="S2" s="2655"/>
      <c r="T2" s="2656"/>
      <c r="AA2" s="25"/>
    </row>
    <row r="3" spans="1:27" s="30" customFormat="1" ht="18" customHeight="1">
      <c r="A3" s="2645" t="s">
        <v>2</v>
      </c>
      <c r="B3" s="2647" t="s">
        <v>3</v>
      </c>
      <c r="C3" s="2647" t="s">
        <v>4</v>
      </c>
      <c r="D3" s="888" t="s">
        <v>721</v>
      </c>
      <c r="E3" s="888" t="s">
        <v>1213</v>
      </c>
      <c r="F3" s="888" t="s">
        <v>913</v>
      </c>
      <c r="G3" s="888" t="s">
        <v>913</v>
      </c>
      <c r="H3" s="1707" t="s">
        <v>913</v>
      </c>
      <c r="I3" s="2647" t="s">
        <v>82</v>
      </c>
      <c r="J3" s="2649"/>
      <c r="K3" s="2650" t="s">
        <v>2</v>
      </c>
      <c r="L3" s="2647" t="s">
        <v>3</v>
      </c>
      <c r="M3" s="2647" t="s">
        <v>4</v>
      </c>
      <c r="N3" s="888" t="s">
        <v>721</v>
      </c>
      <c r="O3" s="888" t="s">
        <v>1213</v>
      </c>
      <c r="P3" s="888" t="s">
        <v>913</v>
      </c>
      <c r="Q3" s="888" t="s">
        <v>913</v>
      </c>
      <c r="R3" s="1707" t="s">
        <v>913</v>
      </c>
      <c r="S3" s="2647" t="s">
        <v>82</v>
      </c>
      <c r="T3" s="2649"/>
      <c r="AA3" s="25"/>
    </row>
    <row r="4" spans="1:27" s="30" customFormat="1" ht="18" customHeight="1">
      <c r="A4" s="2646"/>
      <c r="B4" s="2648"/>
      <c r="C4" s="2648"/>
      <c r="D4" s="910" t="s">
        <v>915</v>
      </c>
      <c r="E4" s="910" t="s">
        <v>1243</v>
      </c>
      <c r="F4" s="910" t="s">
        <v>1388</v>
      </c>
      <c r="G4" s="910" t="s">
        <v>1387</v>
      </c>
      <c r="H4" s="1714" t="s">
        <v>1420</v>
      </c>
      <c r="I4" s="68" t="s">
        <v>5</v>
      </c>
      <c r="J4" s="69" t="s">
        <v>6</v>
      </c>
      <c r="K4" s="2651"/>
      <c r="L4" s="2648"/>
      <c r="M4" s="2648"/>
      <c r="N4" s="910" t="s">
        <v>915</v>
      </c>
      <c r="O4" s="910" t="s">
        <v>1243</v>
      </c>
      <c r="P4" s="910" t="s">
        <v>1388</v>
      </c>
      <c r="Q4" s="910" t="s">
        <v>1387</v>
      </c>
      <c r="R4" s="1714" t="s">
        <v>1420</v>
      </c>
      <c r="S4" s="68" t="s">
        <v>5</v>
      </c>
      <c r="T4" s="69" t="s">
        <v>6</v>
      </c>
      <c r="AA4" s="25"/>
    </row>
    <row r="5" spans="1:27" s="30" customFormat="1" ht="18" customHeight="1">
      <c r="A5" s="2642" t="s">
        <v>23</v>
      </c>
      <c r="B5" s="2643"/>
      <c r="C5" s="2643"/>
      <c r="D5" s="211">
        <f>D7+D9+D12+D14+D17+D6+D13</f>
        <v>249145000</v>
      </c>
      <c r="E5" s="211">
        <f>E7+E9+E12+E14+E17+E6+E13</f>
        <v>254244000</v>
      </c>
      <c r="F5" s="211">
        <f>F7+F9+F12+F14+F17+F6+F13</f>
        <v>258539568</v>
      </c>
      <c r="G5" s="211">
        <f>G7+G9+G12+G14+G17+G6+G13</f>
        <v>281539568</v>
      </c>
      <c r="H5" s="211">
        <f>H7+H9+H12+H14+H17+H6+H13</f>
        <v>281539568</v>
      </c>
      <c r="I5" s="71">
        <f>H5-G5</f>
        <v>0</v>
      </c>
      <c r="J5" s="72">
        <f>I5/E5</f>
        <v>0</v>
      </c>
      <c r="K5" s="2644" t="s">
        <v>23</v>
      </c>
      <c r="L5" s="2643"/>
      <c r="M5" s="2643"/>
      <c r="N5" s="211">
        <f>N6+N20+N26+N28+N27</f>
        <v>249145000</v>
      </c>
      <c r="O5" s="211">
        <f>O6+O20+O26+O28+O27</f>
        <v>254244000</v>
      </c>
      <c r="P5" s="211">
        <f>P6+P20+P26+P28+P27</f>
        <v>258539568</v>
      </c>
      <c r="Q5" s="211">
        <f>Q6+Q20+Q26+Q28+Q27</f>
        <v>281539568</v>
      </c>
      <c r="R5" s="211">
        <f>R6+R20+R26+R28+R27</f>
        <v>281539568</v>
      </c>
      <c r="S5" s="71">
        <f>R5-Q5</f>
        <v>0</v>
      </c>
      <c r="T5" s="212">
        <f>S5/N5</f>
        <v>0</v>
      </c>
      <c r="AA5" s="25"/>
    </row>
    <row r="6" spans="1:27" s="30" customFormat="1" ht="18" customHeight="1">
      <c r="A6" s="118" t="s">
        <v>459</v>
      </c>
      <c r="B6" s="213" t="s">
        <v>459</v>
      </c>
      <c r="C6" s="214" t="s">
        <v>459</v>
      </c>
      <c r="D6" s="215">
        <f>'재가복지-세입'!D6</f>
        <v>0</v>
      </c>
      <c r="E6" s="215">
        <f>'재가복지-세입'!F6</f>
        <v>0</v>
      </c>
      <c r="F6" s="215">
        <f>'재가복지-세입'!I6</f>
        <v>0</v>
      </c>
      <c r="G6" s="215">
        <f>'재가복지-세입'!H6</f>
        <v>0</v>
      </c>
      <c r="H6" s="215">
        <f>'재가복지-세입'!I6</f>
        <v>0</v>
      </c>
      <c r="I6" s="75">
        <f t="shared" ref="I6:I17" si="0">H6-G6</f>
        <v>0</v>
      </c>
      <c r="J6" s="216" t="e">
        <f t="shared" ref="J6:J17" si="1">I6/E6</f>
        <v>#DIV/0!</v>
      </c>
      <c r="K6" s="139" t="s">
        <v>36</v>
      </c>
      <c r="L6" s="66"/>
      <c r="M6" s="66"/>
      <c r="N6" s="217">
        <f>N7+N13</f>
        <v>125915000</v>
      </c>
      <c r="O6" s="217">
        <f>O7+O13</f>
        <v>134524000</v>
      </c>
      <c r="P6" s="217">
        <f>P7+P13</f>
        <v>135819568</v>
      </c>
      <c r="Q6" s="217">
        <f>Q7+Q13</f>
        <v>135819568</v>
      </c>
      <c r="R6" s="217">
        <f>R7+R13</f>
        <v>135819568</v>
      </c>
      <c r="S6" s="79">
        <f t="shared" ref="S6:S28" si="2">R6-Q6</f>
        <v>0</v>
      </c>
      <c r="T6" s="218">
        <f t="shared" ref="T6:T28" si="3">S6/N6</f>
        <v>0</v>
      </c>
      <c r="AA6" s="25"/>
    </row>
    <row r="7" spans="1:27" s="30" customFormat="1" ht="31.5" customHeight="1">
      <c r="A7" s="102" t="s">
        <v>57</v>
      </c>
      <c r="B7" s="103" t="s">
        <v>57</v>
      </c>
      <c r="C7" s="74"/>
      <c r="D7" s="219">
        <f>D8</f>
        <v>133192000</v>
      </c>
      <c r="E7" s="219">
        <f>E8</f>
        <v>140542000</v>
      </c>
      <c r="F7" s="219">
        <f>F8</f>
        <v>140542000</v>
      </c>
      <c r="G7" s="219">
        <f>G8</f>
        <v>140542000</v>
      </c>
      <c r="H7" s="219">
        <f>H8</f>
        <v>140542000</v>
      </c>
      <c r="I7" s="219">
        <f t="shared" si="0"/>
        <v>0</v>
      </c>
      <c r="J7" s="216">
        <f t="shared" si="1"/>
        <v>0</v>
      </c>
      <c r="K7" s="164"/>
      <c r="L7" s="74" t="s">
        <v>38</v>
      </c>
      <c r="M7" s="74"/>
      <c r="N7" s="219">
        <f>SUM(N8:N12)</f>
        <v>119192000</v>
      </c>
      <c r="O7" s="219">
        <f>SUM(O8:O12)</f>
        <v>126542000</v>
      </c>
      <c r="P7" s="219">
        <f>SUM(P8:P12)</f>
        <v>126542000</v>
      </c>
      <c r="Q7" s="219">
        <f>SUM(Q8:Q12)</f>
        <v>126542000</v>
      </c>
      <c r="R7" s="219">
        <f>SUM(R8:R12)</f>
        <v>126542000</v>
      </c>
      <c r="S7" s="75">
        <f t="shared" si="2"/>
        <v>0</v>
      </c>
      <c r="T7" s="216">
        <f t="shared" si="3"/>
        <v>0</v>
      </c>
      <c r="AA7" s="25"/>
    </row>
    <row r="8" spans="1:27" s="30" customFormat="1" ht="18" customHeight="1">
      <c r="A8" s="120"/>
      <c r="B8" s="112"/>
      <c r="C8" s="66" t="s">
        <v>321</v>
      </c>
      <c r="D8" s="217">
        <f>'재가복지-세입'!D8:D9</f>
        <v>133192000</v>
      </c>
      <c r="E8" s="217">
        <f>'재가복지-세입'!E8:E9</f>
        <v>140542000</v>
      </c>
      <c r="F8" s="217">
        <f>'재가복지-세입'!F8:F9</f>
        <v>140542000</v>
      </c>
      <c r="G8" s="217">
        <f>'재가복지-세입'!H8:H9</f>
        <v>140542000</v>
      </c>
      <c r="H8" s="217">
        <f>'재가복지-세입'!H8</f>
        <v>140542000</v>
      </c>
      <c r="I8" s="79">
        <f t="shared" si="0"/>
        <v>0</v>
      </c>
      <c r="J8" s="218">
        <f t="shared" si="1"/>
        <v>0</v>
      </c>
      <c r="K8" s="90"/>
      <c r="L8" s="66"/>
      <c r="M8" s="122" t="s">
        <v>41</v>
      </c>
      <c r="N8" s="220">
        <f>'재가복지-세출'!G6</f>
        <v>84996000</v>
      </c>
      <c r="O8" s="220">
        <f>'재가복지-세출'!H6</f>
        <v>90053000</v>
      </c>
      <c r="P8" s="220">
        <f>'재가복지-세출'!I6</f>
        <v>89467000</v>
      </c>
      <c r="Q8" s="220">
        <f>'재가복지-세출'!K6</f>
        <v>89467000</v>
      </c>
      <c r="R8" s="220">
        <f>'재가복지-세출'!K6</f>
        <v>89467000</v>
      </c>
      <c r="S8" s="162">
        <f t="shared" si="2"/>
        <v>0</v>
      </c>
      <c r="T8" s="221">
        <f t="shared" si="3"/>
        <v>0</v>
      </c>
      <c r="AA8" s="25"/>
    </row>
    <row r="9" spans="1:27" s="30" customFormat="1" ht="18" customHeight="1">
      <c r="A9" s="120"/>
      <c r="B9" s="103" t="s">
        <v>415</v>
      </c>
      <c r="C9" s="74"/>
      <c r="D9" s="219">
        <f>SUM(D10:D11)</f>
        <v>107000000</v>
      </c>
      <c r="E9" s="219">
        <f>SUM(E10:E11)</f>
        <v>104607000</v>
      </c>
      <c r="F9" s="219">
        <f>SUM(F10:F11)</f>
        <v>102000000</v>
      </c>
      <c r="G9" s="219">
        <f>SUM(G10:G11)</f>
        <v>125000000</v>
      </c>
      <c r="H9" s="219">
        <f>SUM(H10:H11)</f>
        <v>125000000</v>
      </c>
      <c r="I9" s="75">
        <f t="shared" si="0"/>
        <v>0</v>
      </c>
      <c r="J9" s="216">
        <f t="shared" si="1"/>
        <v>0</v>
      </c>
      <c r="K9" s="90"/>
      <c r="L9" s="82"/>
      <c r="M9" s="98" t="s">
        <v>414</v>
      </c>
      <c r="N9" s="222">
        <f>'재가복지-세출'!G13</f>
        <v>16103000</v>
      </c>
      <c r="O9" s="222">
        <f>'재가복지-세출'!H13</f>
        <v>17172000</v>
      </c>
      <c r="P9" s="222">
        <f>'재가복지-세출'!I13</f>
        <v>17803000</v>
      </c>
      <c r="Q9" s="222">
        <f>'재가복지-세출'!K13</f>
        <v>17803000</v>
      </c>
      <c r="R9" s="222">
        <f>'재가복지-세출'!K13</f>
        <v>17803000</v>
      </c>
      <c r="S9" s="165">
        <f t="shared" si="2"/>
        <v>0</v>
      </c>
      <c r="T9" s="223">
        <f t="shared" si="3"/>
        <v>0</v>
      </c>
      <c r="AA9" s="25"/>
    </row>
    <row r="10" spans="1:27" s="30" customFormat="1" ht="18" customHeight="1">
      <c r="A10" s="120"/>
      <c r="B10" s="121"/>
      <c r="C10" s="98" t="s">
        <v>417</v>
      </c>
      <c r="D10" s="222">
        <f>'재가복지-세입'!D13</f>
        <v>93000000</v>
      </c>
      <c r="E10" s="222">
        <f>'재가복지-세입'!E13</f>
        <v>91000000</v>
      </c>
      <c r="F10" s="222">
        <f>'재가복지-세입'!F13</f>
        <v>91000000</v>
      </c>
      <c r="G10" s="222">
        <f>'재가복지-세입'!H13</f>
        <v>117000000</v>
      </c>
      <c r="H10" s="222">
        <f>'재가복지-세입'!H13</f>
        <v>117000000</v>
      </c>
      <c r="I10" s="165">
        <f t="shared" si="0"/>
        <v>0</v>
      </c>
      <c r="J10" s="223">
        <f t="shared" si="1"/>
        <v>0</v>
      </c>
      <c r="K10" s="90"/>
      <c r="L10" s="82"/>
      <c r="M10" s="98" t="s">
        <v>416</v>
      </c>
      <c r="N10" s="222">
        <f>'재가복지-세출'!G20</f>
        <v>8505000</v>
      </c>
      <c r="O10" s="222">
        <f>'재가복지-세출'!H20</f>
        <v>9055000</v>
      </c>
      <c r="P10" s="222">
        <f>'재가복지-세출'!I20</f>
        <v>9084000</v>
      </c>
      <c r="Q10" s="222">
        <f>'재가복지-세출'!K20</f>
        <v>9084000</v>
      </c>
      <c r="R10" s="222">
        <f>'재가복지-세출'!K20</f>
        <v>9084000</v>
      </c>
      <c r="S10" s="165">
        <f t="shared" si="2"/>
        <v>0</v>
      </c>
      <c r="T10" s="223">
        <f t="shared" si="3"/>
        <v>0</v>
      </c>
      <c r="AA10" s="25"/>
    </row>
    <row r="11" spans="1:27" s="30" customFormat="1" ht="18" customHeight="1">
      <c r="A11" s="120"/>
      <c r="B11" s="121"/>
      <c r="C11" s="122" t="s">
        <v>419</v>
      </c>
      <c r="D11" s="220">
        <f>'재가복지-세입'!D12</f>
        <v>14000000</v>
      </c>
      <c r="E11" s="220">
        <f>'재가복지-세입'!E12</f>
        <v>13607000</v>
      </c>
      <c r="F11" s="220">
        <f>'재가복지-세입'!F12</f>
        <v>11000000</v>
      </c>
      <c r="G11" s="220">
        <f>'재가복지-세입'!H12</f>
        <v>8000000</v>
      </c>
      <c r="H11" s="220">
        <f>'재가복지-세입'!H12</f>
        <v>8000000</v>
      </c>
      <c r="I11" s="162">
        <f t="shared" si="0"/>
        <v>0</v>
      </c>
      <c r="J11" s="221">
        <f t="shared" si="1"/>
        <v>0</v>
      </c>
      <c r="K11" s="90"/>
      <c r="L11" s="82"/>
      <c r="M11" s="84" t="s">
        <v>418</v>
      </c>
      <c r="N11" s="224">
        <f>'재가복지-세출'!G22</f>
        <v>9558000</v>
      </c>
      <c r="O11" s="224">
        <f>'재가복지-세출'!H22</f>
        <v>10262000</v>
      </c>
      <c r="P11" s="224">
        <f>'재가복지-세출'!I22</f>
        <v>10188000</v>
      </c>
      <c r="Q11" s="224">
        <f>'재가복지-세출'!K22</f>
        <v>10188000</v>
      </c>
      <c r="R11" s="224">
        <f>'재가복지-세출'!K22</f>
        <v>10188000</v>
      </c>
      <c r="S11" s="86">
        <f t="shared" si="2"/>
        <v>0</v>
      </c>
      <c r="T11" s="225">
        <f t="shared" si="3"/>
        <v>0</v>
      </c>
      <c r="AA11" s="25"/>
    </row>
    <row r="12" spans="1:27" s="30" customFormat="1" ht="18" customHeight="1">
      <c r="A12" s="882" t="s">
        <v>421</v>
      </c>
      <c r="B12" s="874" t="s">
        <v>421</v>
      </c>
      <c r="C12" s="1074" t="s">
        <v>61</v>
      </c>
      <c r="D12" s="227">
        <f>'재가복지-세입'!D17</f>
        <v>1000000</v>
      </c>
      <c r="E12" s="227">
        <f>'재가복지-세입'!E17</f>
        <v>1000000</v>
      </c>
      <c r="F12" s="227">
        <f>'재가복지-세입'!F17</f>
        <v>1000000</v>
      </c>
      <c r="G12" s="227">
        <f>'재가복지-세입'!H17</f>
        <v>1000000</v>
      </c>
      <c r="H12" s="227">
        <f>'재가복지-세입'!H17</f>
        <v>1000000</v>
      </c>
      <c r="I12" s="916">
        <f t="shared" si="0"/>
        <v>0</v>
      </c>
      <c r="J12" s="917">
        <f t="shared" si="1"/>
        <v>0</v>
      </c>
      <c r="K12" s="81"/>
      <c r="L12" s="82"/>
      <c r="M12" s="84" t="s">
        <v>420</v>
      </c>
      <c r="N12" s="224">
        <f>'재가복지-세출'!G27</f>
        <v>30000</v>
      </c>
      <c r="O12" s="224">
        <f>'재가복지-세출'!H27</f>
        <v>0</v>
      </c>
      <c r="P12" s="224">
        <f>'재가복지-세출'!I27</f>
        <v>0</v>
      </c>
      <c r="Q12" s="224">
        <f>'재가복지-세출'!K27</f>
        <v>0</v>
      </c>
      <c r="R12" s="224">
        <f>'재가복지-세출'!K27</f>
        <v>0</v>
      </c>
      <c r="S12" s="86">
        <f t="shared" si="2"/>
        <v>0</v>
      </c>
      <c r="T12" s="225">
        <f t="shared" si="3"/>
        <v>0</v>
      </c>
      <c r="AA12" s="25"/>
    </row>
    <row r="13" spans="1:27" s="832" customFormat="1" ht="18" customHeight="1">
      <c r="A13" s="889"/>
      <c r="B13" s="875"/>
      <c r="C13" s="1072" t="s">
        <v>851</v>
      </c>
      <c r="D13" s="228">
        <f>'재가복지-세입'!D18</f>
        <v>0</v>
      </c>
      <c r="E13" s="228">
        <f>'재가복지-세입'!F18</f>
        <v>0</v>
      </c>
      <c r="F13" s="228">
        <f>'재가복지-세입'!I18</f>
        <v>0</v>
      </c>
      <c r="G13" s="228">
        <f>'재가복지-세입'!H18</f>
        <v>0</v>
      </c>
      <c r="H13" s="228">
        <f>'재가복지-세입'!H18</f>
        <v>0</v>
      </c>
      <c r="I13" s="902">
        <f t="shared" si="0"/>
        <v>0</v>
      </c>
      <c r="J13" s="918" t="e">
        <f t="shared" si="1"/>
        <v>#DIV/0!</v>
      </c>
      <c r="K13" s="883"/>
      <c r="L13" s="879" t="s">
        <v>77</v>
      </c>
      <c r="M13" s="879"/>
      <c r="N13" s="219">
        <f>SUM(N14:N19)</f>
        <v>6723000</v>
      </c>
      <c r="O13" s="219">
        <f>SUM(O14:O19)</f>
        <v>7982000</v>
      </c>
      <c r="P13" s="219">
        <f>SUM(P14:P19)</f>
        <v>9277568</v>
      </c>
      <c r="Q13" s="219">
        <f>SUM(Q14:Q19)</f>
        <v>9277568</v>
      </c>
      <c r="R13" s="219">
        <f>SUM(R14:R19)</f>
        <v>9277568</v>
      </c>
      <c r="S13" s="880">
        <f t="shared" si="2"/>
        <v>0</v>
      </c>
      <c r="T13" s="216">
        <f t="shared" si="3"/>
        <v>0</v>
      </c>
      <c r="AA13" s="25"/>
    </row>
    <row r="14" spans="1:27" s="30" customFormat="1" ht="18" customHeight="1">
      <c r="A14" s="73" t="s">
        <v>422</v>
      </c>
      <c r="B14" s="74" t="s">
        <v>422</v>
      </c>
      <c r="C14" s="74" t="s">
        <v>423</v>
      </c>
      <c r="D14" s="226">
        <f>SUM(D15:D16)</f>
        <v>7938000</v>
      </c>
      <c r="E14" s="226">
        <f>SUM(E15:E16)</f>
        <v>8080000</v>
      </c>
      <c r="F14" s="226">
        <f>SUM(F15:F16)</f>
        <v>14982568</v>
      </c>
      <c r="G14" s="226">
        <f>SUM(G15:G16)</f>
        <v>14982568</v>
      </c>
      <c r="H14" s="226">
        <f>SUM(H15:H16)</f>
        <v>14982568</v>
      </c>
      <c r="I14" s="75">
        <f t="shared" si="0"/>
        <v>0</v>
      </c>
      <c r="J14" s="140">
        <f t="shared" si="1"/>
        <v>0</v>
      </c>
      <c r="K14" s="883"/>
      <c r="L14" s="874"/>
      <c r="M14" s="899" t="s">
        <v>50</v>
      </c>
      <c r="N14" s="220">
        <f>'재가복지-세출'!G29</f>
        <v>0</v>
      </c>
      <c r="O14" s="220">
        <f>'재가복지-세출'!H29</f>
        <v>0</v>
      </c>
      <c r="P14" s="220">
        <f>'재가복지-세출'!I29</f>
        <v>0</v>
      </c>
      <c r="Q14" s="220">
        <f>'재가복지-세출'!K29</f>
        <v>0</v>
      </c>
      <c r="R14" s="220">
        <f>'재가복지-세출'!K29</f>
        <v>0</v>
      </c>
      <c r="S14" s="911">
        <f t="shared" si="2"/>
        <v>0</v>
      </c>
      <c r="T14" s="221" t="e">
        <f t="shared" si="3"/>
        <v>#DIV/0!</v>
      </c>
      <c r="AA14" s="25"/>
    </row>
    <row r="15" spans="1:27" s="30" customFormat="1" ht="18" customHeight="1">
      <c r="A15" s="111"/>
      <c r="B15" s="66"/>
      <c r="C15" s="151" t="s">
        <v>423</v>
      </c>
      <c r="D15" s="227">
        <f>'재가복지-세입'!D20</f>
        <v>512000</v>
      </c>
      <c r="E15" s="227">
        <f>'재가복지-세입'!E20</f>
        <v>80000</v>
      </c>
      <c r="F15" s="227">
        <f>'재가복지-세입'!F20</f>
        <v>270533</v>
      </c>
      <c r="G15" s="227">
        <f>'재가복지-세입'!H20</f>
        <v>270533</v>
      </c>
      <c r="H15" s="227">
        <f>'재가복지-세입'!H20</f>
        <v>270533</v>
      </c>
      <c r="I15" s="176">
        <f t="shared" si="0"/>
        <v>0</v>
      </c>
      <c r="J15" s="178">
        <f t="shared" si="1"/>
        <v>0</v>
      </c>
      <c r="K15" s="873"/>
      <c r="L15" s="884"/>
      <c r="M15" s="1070" t="s">
        <v>150</v>
      </c>
      <c r="N15" s="222">
        <f>'재가복지-세출'!G30</f>
        <v>1863000</v>
      </c>
      <c r="O15" s="222">
        <f>'재가복지-세출'!H30</f>
        <v>1640000</v>
      </c>
      <c r="P15" s="222">
        <f>'재가복지-세출'!I30</f>
        <v>1640000</v>
      </c>
      <c r="Q15" s="222">
        <f>'재가복지-세출'!K30</f>
        <v>1640000</v>
      </c>
      <c r="R15" s="222">
        <f>'재가복지-세출'!K30</f>
        <v>1640000</v>
      </c>
      <c r="S15" s="913">
        <f t="shared" si="2"/>
        <v>0</v>
      </c>
      <c r="T15" s="223">
        <f t="shared" si="3"/>
        <v>0</v>
      </c>
      <c r="AA15" s="25"/>
    </row>
    <row r="16" spans="1:27" s="30" customFormat="1" ht="18" customHeight="1">
      <c r="A16" s="124"/>
      <c r="B16" s="67"/>
      <c r="C16" s="68" t="s">
        <v>424</v>
      </c>
      <c r="D16" s="228">
        <f>'재가복지-세입'!D23</f>
        <v>7426000</v>
      </c>
      <c r="E16" s="228">
        <f>'재가복지-세입'!E23</f>
        <v>8000000</v>
      </c>
      <c r="F16" s="228">
        <f>'재가복지-세입'!F23</f>
        <v>14712035</v>
      </c>
      <c r="G16" s="228">
        <f>'재가복지-세입'!H23</f>
        <v>14712035</v>
      </c>
      <c r="H16" s="228">
        <f>'재가복지-세입'!H23</f>
        <v>14712035</v>
      </c>
      <c r="I16" s="130">
        <f t="shared" si="0"/>
        <v>0</v>
      </c>
      <c r="J16" s="179">
        <f t="shared" si="1"/>
        <v>0</v>
      </c>
      <c r="K16" s="873"/>
      <c r="L16" s="884"/>
      <c r="M16" s="1070" t="s">
        <v>51</v>
      </c>
      <c r="N16" s="222">
        <f>'재가복지-세출'!G32</f>
        <v>0</v>
      </c>
      <c r="O16" s="222">
        <f>'재가복지-세출'!H32</f>
        <v>0</v>
      </c>
      <c r="P16" s="222">
        <f>'재가복지-세출'!I32</f>
        <v>0</v>
      </c>
      <c r="Q16" s="222">
        <f>'재가복지-세출'!K32</f>
        <v>0</v>
      </c>
      <c r="R16" s="222">
        <f>'재가복지-세출'!K32</f>
        <v>0</v>
      </c>
      <c r="S16" s="913">
        <f t="shared" si="2"/>
        <v>0</v>
      </c>
      <c r="T16" s="223" t="e">
        <f t="shared" si="3"/>
        <v>#DIV/0!</v>
      </c>
      <c r="AA16" s="25"/>
    </row>
    <row r="17" spans="1:27" s="30" customFormat="1" ht="18" customHeight="1">
      <c r="A17" s="102" t="s">
        <v>425</v>
      </c>
      <c r="B17" s="74" t="s">
        <v>425</v>
      </c>
      <c r="C17" s="74" t="s">
        <v>426</v>
      </c>
      <c r="D17" s="226">
        <f>'재가복지-세입'!D26</f>
        <v>15000</v>
      </c>
      <c r="E17" s="226">
        <f>'재가복지-세입'!E26</f>
        <v>15000</v>
      </c>
      <c r="F17" s="226">
        <f>'재가복지-세입'!F26</f>
        <v>15000</v>
      </c>
      <c r="G17" s="226">
        <f>'재가복지-세입'!H26</f>
        <v>15000</v>
      </c>
      <c r="H17" s="226">
        <f>'재가복지-세입'!H26</f>
        <v>15000</v>
      </c>
      <c r="I17" s="75">
        <f t="shared" si="0"/>
        <v>0</v>
      </c>
      <c r="J17" s="140">
        <f t="shared" si="1"/>
        <v>0</v>
      </c>
      <c r="K17" s="873"/>
      <c r="L17" s="884"/>
      <c r="M17" s="888" t="s">
        <v>78</v>
      </c>
      <c r="N17" s="224">
        <f>'재가복지-세출'!G33</f>
        <v>1520000</v>
      </c>
      <c r="O17" s="224">
        <f>'재가복지-세출'!H33</f>
        <v>2470000</v>
      </c>
      <c r="P17" s="224">
        <f>'재가복지-세출'!I33</f>
        <v>2470000</v>
      </c>
      <c r="Q17" s="224">
        <f>'재가복지-세출'!K33</f>
        <v>2470000</v>
      </c>
      <c r="R17" s="224">
        <f>'재가복지-세출'!K33</f>
        <v>2470000</v>
      </c>
      <c r="S17" s="872">
        <f t="shared" si="2"/>
        <v>0</v>
      </c>
      <c r="T17" s="225">
        <f t="shared" si="3"/>
        <v>0</v>
      </c>
      <c r="AA17" s="25"/>
    </row>
    <row r="18" spans="1:27" s="30" customFormat="1" ht="18" customHeight="1">
      <c r="A18" s="208"/>
      <c r="B18" s="209"/>
      <c r="C18" s="209"/>
      <c r="D18" s="209"/>
      <c r="E18" s="209"/>
      <c r="F18" s="209"/>
      <c r="G18" s="209"/>
      <c r="H18" s="209"/>
      <c r="I18" s="209"/>
      <c r="J18" s="229"/>
      <c r="K18" s="883"/>
      <c r="L18" s="884"/>
      <c r="M18" s="1070" t="s">
        <v>52</v>
      </c>
      <c r="N18" s="222">
        <f>'재가복지-세출'!G38</f>
        <v>2800000</v>
      </c>
      <c r="O18" s="222">
        <f>'재가복지-세출'!H38</f>
        <v>3032000</v>
      </c>
      <c r="P18" s="222">
        <f>'재가복지-세출'!I38</f>
        <v>4327568</v>
      </c>
      <c r="Q18" s="222">
        <f>'재가복지-세출'!K38</f>
        <v>4327568</v>
      </c>
      <c r="R18" s="222">
        <f>'재가복지-세출'!K38</f>
        <v>4327568</v>
      </c>
      <c r="S18" s="913">
        <f t="shared" si="2"/>
        <v>0</v>
      </c>
      <c r="T18" s="223">
        <f t="shared" si="3"/>
        <v>0</v>
      </c>
      <c r="AA18" s="25"/>
    </row>
    <row r="19" spans="1:27" s="30" customFormat="1" ht="18" customHeight="1">
      <c r="A19" s="120"/>
      <c r="B19" s="121"/>
      <c r="C19" s="82"/>
      <c r="D19" s="230"/>
      <c r="E19" s="230"/>
      <c r="F19" s="230"/>
      <c r="G19" s="230"/>
      <c r="H19" s="230"/>
      <c r="I19" s="231"/>
      <c r="J19" s="232"/>
      <c r="K19" s="832"/>
      <c r="L19" s="1078"/>
      <c r="M19" s="888" t="s">
        <v>824</v>
      </c>
      <c r="N19" s="224">
        <f>'재가복지-세출'!G40</f>
        <v>540000</v>
      </c>
      <c r="O19" s="224">
        <f>'재가복지-세출'!H40</f>
        <v>840000</v>
      </c>
      <c r="P19" s="224">
        <f>'재가복지-세출'!I40</f>
        <v>840000</v>
      </c>
      <c r="Q19" s="224">
        <f>'재가복지-세출'!K40</f>
        <v>840000</v>
      </c>
      <c r="R19" s="224">
        <f>'재가복지-세출'!K40</f>
        <v>840000</v>
      </c>
      <c r="S19" s="872">
        <f t="shared" si="2"/>
        <v>0</v>
      </c>
      <c r="T19" s="225">
        <f t="shared" si="3"/>
        <v>0</v>
      </c>
      <c r="AA19" s="25"/>
    </row>
    <row r="20" spans="1:27" s="30" customFormat="1" ht="18" customHeight="1">
      <c r="A20" s="81"/>
      <c r="B20" s="82"/>
      <c r="C20" s="82"/>
      <c r="D20" s="885"/>
      <c r="E20" s="1161"/>
      <c r="F20" s="885"/>
      <c r="G20" s="1161"/>
      <c r="H20" s="1705"/>
      <c r="I20" s="231"/>
      <c r="J20" s="135"/>
      <c r="K20" s="878" t="s">
        <v>8</v>
      </c>
      <c r="L20" s="879" t="s">
        <v>9</v>
      </c>
      <c r="M20" s="879"/>
      <c r="N20" s="219">
        <f>SUM(N21:N25)</f>
        <v>123220000</v>
      </c>
      <c r="O20" s="219">
        <f>SUM(O21:O25)</f>
        <v>119710000</v>
      </c>
      <c r="P20" s="219">
        <f>SUM(P21:P25)</f>
        <v>122710000</v>
      </c>
      <c r="Q20" s="219">
        <f>SUM(Q21:Q25)</f>
        <v>145710000</v>
      </c>
      <c r="R20" s="219">
        <f>SUM(R21:R25)</f>
        <v>145710000</v>
      </c>
      <c r="S20" s="880">
        <f t="shared" si="2"/>
        <v>0</v>
      </c>
      <c r="T20" s="216">
        <f t="shared" si="3"/>
        <v>0</v>
      </c>
      <c r="AA20" s="25"/>
    </row>
    <row r="21" spans="1:27" s="30" customFormat="1" ht="18" customHeight="1">
      <c r="A21" s="120"/>
      <c r="B21" s="121"/>
      <c r="C21" s="82"/>
      <c r="D21" s="885"/>
      <c r="E21" s="1161"/>
      <c r="F21" s="885"/>
      <c r="G21" s="1161"/>
      <c r="H21" s="1705"/>
      <c r="I21" s="231"/>
      <c r="J21" s="232"/>
      <c r="K21" s="873"/>
      <c r="L21" s="884"/>
      <c r="M21" s="899" t="s">
        <v>793</v>
      </c>
      <c r="N21" s="220">
        <f>'재가복지-세출'!G42</f>
        <v>22000000</v>
      </c>
      <c r="O21" s="220">
        <f>'재가복지-세출'!H42</f>
        <v>21700000</v>
      </c>
      <c r="P21" s="220">
        <f>'재가복지-세출'!I42</f>
        <v>24700000</v>
      </c>
      <c r="Q21" s="220">
        <f>'재가복지-세출'!K42</f>
        <v>25700000</v>
      </c>
      <c r="R21" s="220">
        <f>'재가복지-세출'!K42</f>
        <v>25700000</v>
      </c>
      <c r="S21" s="911">
        <f t="shared" si="2"/>
        <v>0</v>
      </c>
      <c r="T21" s="221">
        <f t="shared" si="3"/>
        <v>0</v>
      </c>
      <c r="AA21" s="25"/>
    </row>
    <row r="22" spans="1:27" s="30" customFormat="1" ht="18" customHeight="1">
      <c r="A22" s="120"/>
      <c r="B22" s="121"/>
      <c r="C22" s="82"/>
      <c r="D22" s="885"/>
      <c r="E22" s="1161"/>
      <c r="F22" s="885"/>
      <c r="G22" s="1161"/>
      <c r="H22" s="1705"/>
      <c r="I22" s="231"/>
      <c r="J22" s="232"/>
      <c r="K22" s="873"/>
      <c r="L22" s="884"/>
      <c r="M22" s="884" t="s">
        <v>794</v>
      </c>
      <c r="N22" s="224">
        <f>'재가복지-세출'!G51</f>
        <v>9920000</v>
      </c>
      <c r="O22" s="224">
        <f>'재가복지-세출'!H51</f>
        <v>2600000</v>
      </c>
      <c r="P22" s="224">
        <f>'재가복지-세출'!I51</f>
        <v>2600000</v>
      </c>
      <c r="Q22" s="224">
        <f>'재가복지-세출'!K51</f>
        <v>9600000</v>
      </c>
      <c r="R22" s="224">
        <f>'재가복지-세출'!K51</f>
        <v>9600000</v>
      </c>
      <c r="S22" s="872">
        <f t="shared" si="2"/>
        <v>0</v>
      </c>
      <c r="T22" s="225">
        <f t="shared" si="3"/>
        <v>0</v>
      </c>
      <c r="AA22" s="25"/>
    </row>
    <row r="23" spans="1:27" s="30" customFormat="1" ht="18" customHeight="1">
      <c r="A23" s="120"/>
      <c r="B23" s="121"/>
      <c r="C23" s="82"/>
      <c r="D23" s="885"/>
      <c r="E23" s="1161"/>
      <c r="F23" s="885"/>
      <c r="G23" s="1161"/>
      <c r="H23" s="1705"/>
      <c r="I23" s="231"/>
      <c r="J23" s="232"/>
      <c r="K23" s="883"/>
      <c r="L23" s="884"/>
      <c r="M23" s="888" t="s">
        <v>795</v>
      </c>
      <c r="N23" s="224">
        <f>'재가복지-세출'!G56</f>
        <v>0</v>
      </c>
      <c r="O23" s="224">
        <f>'재가복지-세출'!H56</f>
        <v>0</v>
      </c>
      <c r="P23" s="224">
        <f>'재가복지-세출'!I56</f>
        <v>0</v>
      </c>
      <c r="Q23" s="224">
        <f>'재가복지-세출'!K56</f>
        <v>0</v>
      </c>
      <c r="R23" s="224">
        <f>'재가복지-세출'!L56</f>
        <v>0</v>
      </c>
      <c r="S23" s="872">
        <f t="shared" si="2"/>
        <v>0</v>
      </c>
      <c r="T23" s="225" t="e">
        <f t="shared" si="3"/>
        <v>#DIV/0!</v>
      </c>
      <c r="AA23" s="25"/>
    </row>
    <row r="24" spans="1:27" s="30" customFormat="1" ht="18" customHeight="1">
      <c r="A24" s="120"/>
      <c r="B24" s="121"/>
      <c r="C24" s="82"/>
      <c r="D24" s="885"/>
      <c r="E24" s="1161"/>
      <c r="F24" s="885"/>
      <c r="G24" s="1161"/>
      <c r="H24" s="1705"/>
      <c r="I24" s="231"/>
      <c r="J24" s="232"/>
      <c r="K24" s="883"/>
      <c r="L24" s="884"/>
      <c r="M24" s="888" t="s">
        <v>796</v>
      </c>
      <c r="N24" s="224">
        <f>'재가복지-세출'!G58</f>
        <v>91300000</v>
      </c>
      <c r="O24" s="224">
        <f>'재가복지-세출'!H58</f>
        <v>95410000</v>
      </c>
      <c r="P24" s="224">
        <f>'재가복지-세출'!I58</f>
        <v>95410000</v>
      </c>
      <c r="Q24" s="224">
        <f>'재가복지-세출'!K58</f>
        <v>110410000</v>
      </c>
      <c r="R24" s="224">
        <f>'재가복지-세출'!K58</f>
        <v>110410000</v>
      </c>
      <c r="S24" s="872">
        <f t="shared" si="2"/>
        <v>0</v>
      </c>
      <c r="T24" s="225">
        <f t="shared" si="3"/>
        <v>0</v>
      </c>
      <c r="AA24" s="25"/>
    </row>
    <row r="25" spans="1:27" s="30" customFormat="1" ht="18" customHeight="1">
      <c r="A25" s="120"/>
      <c r="B25" s="121"/>
      <c r="C25" s="82"/>
      <c r="D25" s="885"/>
      <c r="E25" s="1161"/>
      <c r="F25" s="885"/>
      <c r="G25" s="1161"/>
      <c r="H25" s="1705"/>
      <c r="I25" s="231"/>
      <c r="J25" s="232"/>
      <c r="K25" s="883"/>
      <c r="L25" s="884"/>
      <c r="M25" s="888" t="s">
        <v>797</v>
      </c>
      <c r="N25" s="224">
        <f>'재가복지-세출'!G63</f>
        <v>0</v>
      </c>
      <c r="O25" s="224">
        <f>'재가복지-세출'!H63</f>
        <v>0</v>
      </c>
      <c r="P25" s="224">
        <f>'재가복지-세출'!I63</f>
        <v>0</v>
      </c>
      <c r="Q25" s="224">
        <f>'재가복지-세출'!K63</f>
        <v>0</v>
      </c>
      <c r="R25" s="224">
        <f>'재가복지-세출'!L63</f>
        <v>0</v>
      </c>
      <c r="S25" s="872">
        <f t="shared" si="2"/>
        <v>0</v>
      </c>
      <c r="T25" s="225" t="e">
        <f t="shared" si="3"/>
        <v>#DIV/0!</v>
      </c>
      <c r="AA25" s="25"/>
    </row>
    <row r="26" spans="1:27" s="30" customFormat="1" ht="18" customHeight="1">
      <c r="A26" s="897"/>
      <c r="B26" s="898"/>
      <c r="C26" s="884"/>
      <c r="D26" s="885"/>
      <c r="E26" s="1161"/>
      <c r="F26" s="885"/>
      <c r="G26" s="1161"/>
      <c r="H26" s="1705"/>
      <c r="I26" s="231"/>
      <c r="J26" s="232"/>
      <c r="K26" s="878" t="s">
        <v>12</v>
      </c>
      <c r="L26" s="879" t="s">
        <v>12</v>
      </c>
      <c r="M26" s="879" t="s">
        <v>12</v>
      </c>
      <c r="N26" s="219">
        <f>'재가복지-세출'!G65</f>
        <v>0</v>
      </c>
      <c r="O26" s="219">
        <f>'재가복지-세출'!I65</f>
        <v>0</v>
      </c>
      <c r="P26" s="219">
        <f>'재가복지-세출'!L65</f>
        <v>0</v>
      </c>
      <c r="Q26" s="219">
        <f>'재가복지-세출'!K65</f>
        <v>0</v>
      </c>
      <c r="R26" s="219">
        <f>'재가복지-세출'!K65</f>
        <v>0</v>
      </c>
      <c r="S26" s="880">
        <f t="shared" si="2"/>
        <v>0</v>
      </c>
      <c r="T26" s="216" t="e">
        <f t="shared" si="3"/>
        <v>#DIV/0!</v>
      </c>
      <c r="AA26" s="25"/>
    </row>
    <row r="27" spans="1:27" s="30" customFormat="1" ht="18" customHeight="1">
      <c r="A27" s="897"/>
      <c r="B27" s="898"/>
      <c r="C27" s="884"/>
      <c r="D27" s="885"/>
      <c r="E27" s="1161"/>
      <c r="F27" s="885"/>
      <c r="G27" s="1161"/>
      <c r="H27" s="1705"/>
      <c r="I27" s="231"/>
      <c r="J27" s="232"/>
      <c r="K27" s="1073" t="s">
        <v>13</v>
      </c>
      <c r="L27" s="1074" t="s">
        <v>13</v>
      </c>
      <c r="M27" s="1074" t="s">
        <v>13</v>
      </c>
      <c r="N27" s="234">
        <f>'재가복지-세출'!G67</f>
        <v>0</v>
      </c>
      <c r="O27" s="234">
        <f>'재가복지-세출'!H67</f>
        <v>0</v>
      </c>
      <c r="P27" s="234">
        <f>'재가복지-세출'!I67</f>
        <v>0</v>
      </c>
      <c r="Q27" s="234">
        <f>'재가복지-세출'!K67</f>
        <v>0</v>
      </c>
      <c r="R27" s="234">
        <f>'재가복지-세출'!K67</f>
        <v>0</v>
      </c>
      <c r="S27" s="916">
        <f t="shared" si="2"/>
        <v>0</v>
      </c>
      <c r="T27" s="235" t="e">
        <f t="shared" si="3"/>
        <v>#DIV/0!</v>
      </c>
      <c r="AA27" s="25"/>
    </row>
    <row r="28" spans="1:27" s="30" customFormat="1" ht="18" customHeight="1">
      <c r="A28" s="124"/>
      <c r="B28" s="125"/>
      <c r="C28" s="875"/>
      <c r="D28" s="96"/>
      <c r="E28" s="96"/>
      <c r="F28" s="96"/>
      <c r="G28" s="96"/>
      <c r="H28" s="1727"/>
      <c r="I28" s="987"/>
      <c r="J28" s="1076"/>
      <c r="K28" s="1071"/>
      <c r="L28" s="1072"/>
      <c r="M28" s="1072" t="s">
        <v>428</v>
      </c>
      <c r="N28" s="237">
        <f>'재가복지-세출'!G68</f>
        <v>10000</v>
      </c>
      <c r="O28" s="237">
        <f>'재가복지-세출'!H68</f>
        <v>10000</v>
      </c>
      <c r="P28" s="237">
        <f>'재가복지-세출'!I68</f>
        <v>10000</v>
      </c>
      <c r="Q28" s="237">
        <f>'재가복지-세출'!K68</f>
        <v>10000</v>
      </c>
      <c r="R28" s="237">
        <f>'재가복지-세출'!K68</f>
        <v>10000</v>
      </c>
      <c r="S28" s="902">
        <f t="shared" si="2"/>
        <v>0</v>
      </c>
      <c r="T28" s="238">
        <f t="shared" si="3"/>
        <v>0</v>
      </c>
      <c r="AA28" s="25"/>
    </row>
    <row r="29" spans="1:27" s="33" customFormat="1">
      <c r="D29" s="54"/>
      <c r="E29" s="54"/>
      <c r="F29" s="54"/>
      <c r="G29" s="54"/>
      <c r="H29" s="1713"/>
      <c r="N29" s="54"/>
      <c r="O29" s="54"/>
      <c r="P29" s="54"/>
      <c r="Q29" s="54"/>
      <c r="R29" s="1713"/>
      <c r="AA29" s="26"/>
    </row>
    <row r="30" spans="1:27" s="33" customFormat="1">
      <c r="D30" s="54"/>
      <c r="E30" s="54"/>
      <c r="F30" s="54"/>
      <c r="G30" s="54"/>
      <c r="H30" s="1713"/>
      <c r="N30" s="54"/>
      <c r="O30" s="54"/>
      <c r="P30" s="54"/>
      <c r="Q30" s="54"/>
      <c r="R30" s="1713"/>
      <c r="AA30" s="26"/>
    </row>
  </sheetData>
  <mergeCells count="14">
    <mergeCell ref="A5:C5"/>
    <mergeCell ref="K5:M5"/>
    <mergeCell ref="A3:A4"/>
    <mergeCell ref="B3:B4"/>
    <mergeCell ref="C3:C4"/>
    <mergeCell ref="I3:J3"/>
    <mergeCell ref="K3:K4"/>
    <mergeCell ref="A1:C1"/>
    <mergeCell ref="S1:T1"/>
    <mergeCell ref="A2:J2"/>
    <mergeCell ref="K2:T2"/>
    <mergeCell ref="L3:L4"/>
    <mergeCell ref="M3:M4"/>
    <mergeCell ref="S3:T3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90"/>
  <sheetViews>
    <sheetView zoomScaleNormal="100" zoomScaleSheetLayoutView="85" workbookViewId="0">
      <selection activeCell="T9" sqref="A9:T19"/>
    </sheetView>
  </sheetViews>
  <sheetFormatPr defaultRowHeight="13.5"/>
  <cols>
    <col min="1" max="2" width="7.77734375" style="49" customWidth="1"/>
    <col min="3" max="3" width="15.77734375" style="49" customWidth="1"/>
    <col min="4" max="6" width="10.77734375" style="49" hidden="1" customWidth="1"/>
    <col min="7" max="7" width="10.77734375" style="1699" customWidth="1"/>
    <col min="8" max="9" width="10.77734375" style="49" customWidth="1"/>
    <col min="10" max="10" width="7.77734375" style="49" customWidth="1"/>
    <col min="11" max="11" width="23.109375" style="49" customWidth="1"/>
    <col min="12" max="12" width="7.77734375" style="38" customWidth="1"/>
    <col min="13" max="13" width="1.77734375" style="49" customWidth="1"/>
    <col min="14" max="14" width="7.77734375" style="49" customWidth="1"/>
    <col min="15" max="15" width="1.77734375" style="52" customWidth="1"/>
    <col min="16" max="16" width="5.77734375" style="49" customWidth="1"/>
    <col min="17" max="17" width="1.77734375" style="49" customWidth="1"/>
    <col min="18" max="18" width="14.109375" style="49" bestFit="1" customWidth="1"/>
    <col min="19" max="23" width="8.88671875" style="49"/>
    <col min="24" max="24" width="8.88671875" style="25"/>
    <col min="25" max="16384" width="8.88671875" style="49"/>
  </cols>
  <sheetData>
    <row r="1" spans="1:24">
      <c r="A1" s="2652" t="s">
        <v>85</v>
      </c>
      <c r="B1" s="2652"/>
      <c r="C1" s="2652"/>
      <c r="D1" s="28"/>
      <c r="E1" s="28"/>
      <c r="F1" s="28"/>
      <c r="G1" s="1719"/>
      <c r="H1" s="28"/>
      <c r="I1" s="28"/>
      <c r="J1" s="28"/>
      <c r="K1" s="28"/>
      <c r="L1" s="39"/>
      <c r="M1" s="28"/>
      <c r="N1" s="29"/>
      <c r="O1" s="32"/>
      <c r="Q1" s="2709" t="s">
        <v>1247</v>
      </c>
      <c r="R1" s="2709"/>
    </row>
    <row r="2" spans="1:24" s="1157" customFormat="1" ht="18" customHeight="1">
      <c r="A2" s="2654" t="s">
        <v>16</v>
      </c>
      <c r="B2" s="2655"/>
      <c r="C2" s="2655"/>
      <c r="D2" s="2710"/>
      <c r="E2" s="2710"/>
      <c r="F2" s="2710"/>
      <c r="G2" s="2710"/>
      <c r="H2" s="2710"/>
      <c r="I2" s="2655"/>
      <c r="J2" s="2656"/>
      <c r="K2" s="2682" t="s">
        <v>83</v>
      </c>
      <c r="L2" s="2711"/>
      <c r="M2" s="2711"/>
      <c r="N2" s="2711"/>
      <c r="O2" s="2711"/>
      <c r="P2" s="2711"/>
      <c r="Q2" s="2711"/>
      <c r="R2" s="2712"/>
      <c r="X2" s="25"/>
    </row>
    <row r="3" spans="1:24" s="1157" customFormat="1" ht="18" customHeight="1">
      <c r="A3" s="2645" t="s">
        <v>2</v>
      </c>
      <c r="B3" s="2647" t="s">
        <v>3</v>
      </c>
      <c r="C3" s="2647" t="s">
        <v>4</v>
      </c>
      <c r="D3" s="888" t="s">
        <v>721</v>
      </c>
      <c r="E3" s="888" t="s">
        <v>1213</v>
      </c>
      <c r="F3" s="888" t="s">
        <v>913</v>
      </c>
      <c r="G3" s="1707" t="s">
        <v>1213</v>
      </c>
      <c r="H3" s="888" t="s">
        <v>913</v>
      </c>
      <c r="I3" s="2647" t="s">
        <v>82</v>
      </c>
      <c r="J3" s="2649"/>
      <c r="K3" s="2713"/>
      <c r="L3" s="2714"/>
      <c r="M3" s="2714"/>
      <c r="N3" s="2714"/>
      <c r="O3" s="2714"/>
      <c r="P3" s="2714"/>
      <c r="Q3" s="2714"/>
      <c r="R3" s="2715"/>
      <c r="X3" s="25"/>
    </row>
    <row r="4" spans="1:24" s="1157" customFormat="1" ht="18" customHeight="1">
      <c r="A4" s="2646"/>
      <c r="B4" s="2648"/>
      <c r="C4" s="2648"/>
      <c r="D4" s="910" t="s">
        <v>918</v>
      </c>
      <c r="E4" s="910" t="s">
        <v>1214</v>
      </c>
      <c r="F4" s="910" t="s">
        <v>1388</v>
      </c>
      <c r="G4" s="1714" t="s">
        <v>1419</v>
      </c>
      <c r="H4" s="910" t="s">
        <v>1420</v>
      </c>
      <c r="I4" s="1540" t="s">
        <v>5</v>
      </c>
      <c r="J4" s="69" t="s">
        <v>6</v>
      </c>
      <c r="K4" s="2716"/>
      <c r="L4" s="2717"/>
      <c r="M4" s="2717"/>
      <c r="N4" s="2717"/>
      <c r="O4" s="2717"/>
      <c r="P4" s="2717"/>
      <c r="Q4" s="2717"/>
      <c r="R4" s="2718"/>
      <c r="X4" s="25"/>
    </row>
    <row r="5" spans="1:24" s="1157" customFormat="1" ht="18" customHeight="1">
      <c r="A5" s="2642" t="s">
        <v>23</v>
      </c>
      <c r="B5" s="2643"/>
      <c r="C5" s="2643"/>
      <c r="D5" s="877">
        <f>D7+D11+D16+D19+D26+D6</f>
        <v>249145000</v>
      </c>
      <c r="E5" s="877">
        <f>E7+E11+E16+E19+E26+E6</f>
        <v>254244000</v>
      </c>
      <c r="F5" s="877">
        <f>F7+F11+F16+F19+F26+F6</f>
        <v>258539568</v>
      </c>
      <c r="G5" s="1700">
        <v>281539568</v>
      </c>
      <c r="H5" s="877">
        <f>H7+H11+H16+H19+H26+H6</f>
        <v>281539568</v>
      </c>
      <c r="I5" s="71">
        <f>H5-G5</f>
        <v>0</v>
      </c>
      <c r="J5" s="72">
        <f>I5/E5</f>
        <v>0</v>
      </c>
      <c r="K5" s="2719"/>
      <c r="L5" s="2720"/>
      <c r="M5" s="2720"/>
      <c r="N5" s="2721"/>
      <c r="O5" s="2721"/>
      <c r="P5" s="2721"/>
      <c r="Q5" s="2721"/>
      <c r="R5" s="2722"/>
      <c r="X5" s="25"/>
    </row>
    <row r="6" spans="1:24" s="1157" customFormat="1" ht="18" customHeight="1">
      <c r="A6" s="882" t="s">
        <v>55</v>
      </c>
      <c r="B6" s="874" t="s">
        <v>443</v>
      </c>
      <c r="C6" s="874" t="s">
        <v>55</v>
      </c>
      <c r="D6" s="78">
        <f>T6/1000</f>
        <v>0</v>
      </c>
      <c r="E6" s="78">
        <f>U6/1000</f>
        <v>0</v>
      </c>
      <c r="F6" s="78">
        <f>V6/1000</f>
        <v>0</v>
      </c>
      <c r="G6" s="1703">
        <v>0</v>
      </c>
      <c r="H6" s="78">
        <f>R6/1000</f>
        <v>0</v>
      </c>
      <c r="I6" s="79">
        <f>H6-G6</f>
        <v>0</v>
      </c>
      <c r="J6" s="218" t="e">
        <f>I6/D6</f>
        <v>#DIV/0!</v>
      </c>
      <c r="K6" s="1166"/>
      <c r="L6" s="239"/>
      <c r="M6" s="1543"/>
      <c r="N6" s="240"/>
      <c r="O6" s="1543"/>
      <c r="P6" s="241"/>
      <c r="Q6" s="31"/>
      <c r="R6" s="242"/>
      <c r="X6" s="25"/>
    </row>
    <row r="7" spans="1:24" s="1157" customFormat="1" ht="25.5" customHeight="1">
      <c r="A7" s="893" t="s">
        <v>57</v>
      </c>
      <c r="B7" s="894"/>
      <c r="C7" s="879"/>
      <c r="D7" s="895">
        <f>SUM(D8:D10)</f>
        <v>133192000</v>
      </c>
      <c r="E7" s="895">
        <f>SUM(E8:E10)</f>
        <v>140542000</v>
      </c>
      <c r="F7" s="895">
        <f>SUM(F8:F10)</f>
        <v>140542000</v>
      </c>
      <c r="G7" s="1709">
        <v>140542000</v>
      </c>
      <c r="H7" s="895">
        <f>SUM(H8:H10)</f>
        <v>140542000</v>
      </c>
      <c r="I7" s="880">
        <f>H7-G7</f>
        <v>0</v>
      </c>
      <c r="J7" s="216">
        <f>I7/E7</f>
        <v>0</v>
      </c>
      <c r="K7" s="2674"/>
      <c r="L7" s="2723"/>
      <c r="M7" s="2723"/>
      <c r="N7" s="2723"/>
      <c r="O7" s="2723"/>
      <c r="P7" s="2723"/>
      <c r="Q7" s="2723"/>
      <c r="R7" s="2724"/>
      <c r="X7" s="25"/>
    </row>
    <row r="8" spans="1:24" s="1157" customFormat="1" ht="18" customHeight="1">
      <c r="A8" s="2725"/>
      <c r="B8" s="2726" t="s">
        <v>429</v>
      </c>
      <c r="C8" s="2726" t="s">
        <v>430</v>
      </c>
      <c r="D8" s="1107">
        <v>133192000</v>
      </c>
      <c r="E8" s="1107">
        <v>140542000</v>
      </c>
      <c r="F8" s="1107">
        <v>140542000</v>
      </c>
      <c r="G8" s="1107">
        <v>140542000</v>
      </c>
      <c r="H8" s="1107">
        <f>SUM(R8:R10)</f>
        <v>140542000</v>
      </c>
      <c r="I8" s="2730">
        <f t="shared" ref="I8:I9" si="0">H8-G8</f>
        <v>0</v>
      </c>
      <c r="J8" s="2732">
        <f>I8/E8</f>
        <v>0</v>
      </c>
      <c r="K8" s="1061" t="s">
        <v>1014</v>
      </c>
      <c r="L8" s="2734">
        <v>126542000</v>
      </c>
      <c r="M8" s="2735"/>
      <c r="N8" s="2735"/>
      <c r="O8" s="1062" t="s">
        <v>489</v>
      </c>
      <c r="P8" s="1063">
        <v>100</v>
      </c>
      <c r="Q8" s="1064" t="s">
        <v>84</v>
      </c>
      <c r="R8" s="1065">
        <f>PRODUCT(P8,L8)/100</f>
        <v>126542000</v>
      </c>
      <c r="X8" s="25"/>
    </row>
    <row r="9" spans="1:24" s="1157" customFormat="1" ht="18" customHeight="1">
      <c r="A9" s="2725"/>
      <c r="B9" s="2727"/>
      <c r="C9" s="2728"/>
      <c r="D9" s="1549"/>
      <c r="E9" s="1549"/>
      <c r="F9" s="1549"/>
      <c r="G9" s="1906"/>
      <c r="H9" s="1549"/>
      <c r="I9" s="2731">
        <f t="shared" si="0"/>
        <v>0</v>
      </c>
      <c r="J9" s="2733" t="e">
        <f>I9/E9</f>
        <v>#DIV/0!</v>
      </c>
      <c r="K9" s="243" t="s">
        <v>1015</v>
      </c>
      <c r="L9" s="2736">
        <v>4000000</v>
      </c>
      <c r="M9" s="2737"/>
      <c r="N9" s="2737"/>
      <c r="O9" s="1013" t="s">
        <v>489</v>
      </c>
      <c r="P9" s="244">
        <v>100</v>
      </c>
      <c r="Q9" s="245" t="s">
        <v>84</v>
      </c>
      <c r="R9" s="88">
        <f>P9*L9/100</f>
        <v>4000000</v>
      </c>
      <c r="X9" s="25"/>
    </row>
    <row r="10" spans="1:24" s="1157" customFormat="1" ht="22.5" customHeight="1">
      <c r="A10" s="1547"/>
      <c r="B10" s="1548"/>
      <c r="C10" s="246"/>
      <c r="D10" s="247"/>
      <c r="E10" s="247"/>
      <c r="F10" s="247"/>
      <c r="G10" s="1721"/>
      <c r="H10" s="247"/>
      <c r="I10" s="247"/>
      <c r="J10" s="248"/>
      <c r="K10" s="249" t="s">
        <v>1016</v>
      </c>
      <c r="L10" s="2738">
        <v>10000000</v>
      </c>
      <c r="M10" s="2739"/>
      <c r="N10" s="2739"/>
      <c r="O10" s="188" t="s">
        <v>489</v>
      </c>
      <c r="P10" s="250">
        <v>100</v>
      </c>
      <c r="Q10" s="251" t="s">
        <v>84</v>
      </c>
      <c r="R10" s="252">
        <f>P10*L10/100</f>
        <v>10000000</v>
      </c>
      <c r="X10" s="25"/>
    </row>
    <row r="11" spans="1:24" s="1157" customFormat="1" ht="18" customHeight="1">
      <c r="A11" s="893" t="s">
        <v>59</v>
      </c>
      <c r="B11" s="894" t="s">
        <v>59</v>
      </c>
      <c r="C11" s="879"/>
      <c r="D11" s="895">
        <f>SUM(D12:D13)</f>
        <v>107000000</v>
      </c>
      <c r="E11" s="895">
        <f>SUM(E12:E13)</f>
        <v>104607000</v>
      </c>
      <c r="F11" s="895">
        <f>SUM(F12:F13)</f>
        <v>102000000</v>
      </c>
      <c r="G11" s="1709">
        <v>125000000</v>
      </c>
      <c r="H11" s="895">
        <f>SUM(H12:H13)</f>
        <v>125000000</v>
      </c>
      <c r="I11" s="880">
        <f>H11-G11</f>
        <v>0</v>
      </c>
      <c r="J11" s="216">
        <f>I11/E11</f>
        <v>0</v>
      </c>
      <c r="K11" s="2674"/>
      <c r="L11" s="2723"/>
      <c r="M11" s="2723"/>
      <c r="N11" s="2723"/>
      <c r="O11" s="2723"/>
      <c r="P11" s="2723"/>
      <c r="Q11" s="2723"/>
      <c r="R11" s="2724"/>
      <c r="X11" s="25"/>
    </row>
    <row r="12" spans="1:24" s="1157" customFormat="1" ht="18" customHeight="1">
      <c r="A12" s="1170"/>
      <c r="B12" s="1171"/>
      <c r="C12" s="899" t="s">
        <v>254</v>
      </c>
      <c r="D12" s="900">
        <v>14000000</v>
      </c>
      <c r="E12" s="900">
        <v>13607000</v>
      </c>
      <c r="F12" s="900">
        <v>11000000</v>
      </c>
      <c r="G12" s="900">
        <v>8000000</v>
      </c>
      <c r="H12" s="900">
        <f>R12</f>
        <v>8000000</v>
      </c>
      <c r="I12" s="911">
        <f>H12-G12</f>
        <v>0</v>
      </c>
      <c r="J12" s="221">
        <f>I12/E12</f>
        <v>0</v>
      </c>
      <c r="K12" s="1061" t="s">
        <v>99</v>
      </c>
      <c r="L12" s="2740" t="s">
        <v>119</v>
      </c>
      <c r="M12" s="2735"/>
      <c r="N12" s="2735"/>
      <c r="O12" s="1062" t="s">
        <v>119</v>
      </c>
      <c r="P12" s="1573" t="s">
        <v>119</v>
      </c>
      <c r="Q12" s="1064" t="s">
        <v>119</v>
      </c>
      <c r="R12" s="1574">
        <v>8000000</v>
      </c>
      <c r="X12" s="25"/>
    </row>
    <row r="13" spans="1:24" s="1157" customFormat="1" ht="18" customHeight="1">
      <c r="A13" s="1547"/>
      <c r="B13" s="1548"/>
      <c r="C13" s="888" t="s">
        <v>237</v>
      </c>
      <c r="D13" s="253">
        <v>93000000</v>
      </c>
      <c r="E13" s="253">
        <v>91000000</v>
      </c>
      <c r="F13" s="253">
        <v>91000000</v>
      </c>
      <c r="G13" s="253">
        <v>117000000</v>
      </c>
      <c r="H13" s="253">
        <f>SUM(R13:R15)</f>
        <v>117000000</v>
      </c>
      <c r="I13" s="254">
        <f>H13-G13</f>
        <v>0</v>
      </c>
      <c r="J13" s="255">
        <f>I13/E13</f>
        <v>0</v>
      </c>
      <c r="K13" s="1538" t="s">
        <v>317</v>
      </c>
      <c r="L13" s="2741" t="s">
        <v>119</v>
      </c>
      <c r="M13" s="2742"/>
      <c r="N13" s="2742"/>
      <c r="O13" s="1281" t="s">
        <v>119</v>
      </c>
      <c r="P13" s="1621" t="s">
        <v>119</v>
      </c>
      <c r="Q13" s="1539" t="s">
        <v>119</v>
      </c>
      <c r="R13" s="1622">
        <v>105000000</v>
      </c>
      <c r="X13" s="25"/>
    </row>
    <row r="14" spans="1:24" s="1157" customFormat="1" ht="18" customHeight="1">
      <c r="A14" s="1636"/>
      <c r="B14" s="1637"/>
      <c r="C14" s="1160"/>
      <c r="D14" s="258"/>
      <c r="E14" s="258"/>
      <c r="F14" s="258"/>
      <c r="G14" s="1723"/>
      <c r="H14" s="258"/>
      <c r="I14" s="259"/>
      <c r="J14" s="260"/>
      <c r="K14" s="1279" t="s">
        <v>1398</v>
      </c>
      <c r="L14" s="1623"/>
      <c r="M14" s="1536"/>
      <c r="N14" s="1536"/>
      <c r="O14" s="1280"/>
      <c r="P14" s="1624"/>
      <c r="Q14" s="1537"/>
      <c r="R14" s="1625">
        <v>7000000</v>
      </c>
      <c r="X14" s="25"/>
    </row>
    <row r="15" spans="1:24" s="1157" customFormat="1" ht="18" customHeight="1">
      <c r="A15" s="1636"/>
      <c r="B15" s="1637"/>
      <c r="C15" s="1160"/>
      <c r="D15" s="258"/>
      <c r="E15" s="258"/>
      <c r="F15" s="258"/>
      <c r="G15" s="1723"/>
      <c r="H15" s="258"/>
      <c r="I15" s="259"/>
      <c r="J15" s="260"/>
      <c r="K15" s="1279" t="s">
        <v>1399</v>
      </c>
      <c r="L15" s="1623"/>
      <c r="M15" s="1536"/>
      <c r="N15" s="1536"/>
      <c r="O15" s="1280"/>
      <c r="P15" s="1624"/>
      <c r="Q15" s="1537"/>
      <c r="R15" s="1625">
        <v>5000000</v>
      </c>
      <c r="X15" s="25"/>
    </row>
    <row r="16" spans="1:24" s="1157" customFormat="1" ht="18" customHeight="1">
      <c r="A16" s="882" t="s">
        <v>60</v>
      </c>
      <c r="B16" s="874" t="s">
        <v>60</v>
      </c>
      <c r="C16" s="874"/>
      <c r="D16" s="78">
        <f>SUM(D17:D18)</f>
        <v>1000000</v>
      </c>
      <c r="E16" s="78">
        <f>SUM(E17:E18)</f>
        <v>1000000</v>
      </c>
      <c r="F16" s="78">
        <f>SUM(F17:F18)</f>
        <v>1000000</v>
      </c>
      <c r="G16" s="1703">
        <v>1000000</v>
      </c>
      <c r="H16" s="78">
        <f>SUM(H17:H18)</f>
        <v>1000000</v>
      </c>
      <c r="I16" s="79">
        <f>H16-G16</f>
        <v>0</v>
      </c>
      <c r="J16" s="134">
        <f>I16/E16</f>
        <v>0</v>
      </c>
      <c r="K16" s="1166"/>
      <c r="L16" s="2743"/>
      <c r="M16" s="2744"/>
      <c r="N16" s="2744"/>
      <c r="O16" s="1543"/>
      <c r="P16" s="263"/>
      <c r="Q16" s="31"/>
      <c r="R16" s="242"/>
      <c r="X16" s="25"/>
    </row>
    <row r="17" spans="1:24" s="1157" customFormat="1" ht="18" customHeight="1">
      <c r="A17" s="882"/>
      <c r="B17" s="874"/>
      <c r="C17" s="1542" t="s">
        <v>61</v>
      </c>
      <c r="D17" s="907">
        <v>1000000</v>
      </c>
      <c r="E17" s="907">
        <v>1000000</v>
      </c>
      <c r="F17" s="907">
        <v>1000000</v>
      </c>
      <c r="G17" s="907">
        <v>1000000</v>
      </c>
      <c r="H17" s="907">
        <f>R17</f>
        <v>1000000</v>
      </c>
      <c r="I17" s="916">
        <f>H17-G17</f>
        <v>0</v>
      </c>
      <c r="J17" s="917">
        <f>I17/E17</f>
        <v>0</v>
      </c>
      <c r="K17" s="152" t="s">
        <v>61</v>
      </c>
      <c r="L17" s="264"/>
      <c r="M17" s="1083"/>
      <c r="N17" s="1083"/>
      <c r="O17" s="150"/>
      <c r="P17" s="265"/>
      <c r="Q17" s="266"/>
      <c r="R17" s="267">
        <v>1000000</v>
      </c>
      <c r="X17" s="25"/>
    </row>
    <row r="18" spans="1:24" s="1157" customFormat="1" ht="18" customHeight="1">
      <c r="A18" s="889"/>
      <c r="B18" s="875"/>
      <c r="C18" s="1540" t="s">
        <v>309</v>
      </c>
      <c r="D18" s="901">
        <v>0</v>
      </c>
      <c r="E18" s="901">
        <v>0</v>
      </c>
      <c r="F18" s="901">
        <f>R18/1000</f>
        <v>0</v>
      </c>
      <c r="G18" s="901">
        <v>0</v>
      </c>
      <c r="H18" s="901">
        <f>R18/1000</f>
        <v>0</v>
      </c>
      <c r="I18" s="902">
        <f>H18-G18</f>
        <v>0</v>
      </c>
      <c r="J18" s="918" t="e">
        <f>I18/E18</f>
        <v>#DIV/0!</v>
      </c>
      <c r="K18" s="268"/>
      <c r="L18" s="269"/>
      <c r="M18" s="270"/>
      <c r="N18" s="270"/>
      <c r="O18" s="132"/>
      <c r="P18" s="271"/>
      <c r="Q18" s="272"/>
      <c r="R18" s="273"/>
      <c r="X18" s="25"/>
    </row>
    <row r="19" spans="1:24" s="1157" customFormat="1" ht="18" customHeight="1">
      <c r="A19" s="882" t="s">
        <v>62</v>
      </c>
      <c r="B19" s="874" t="s">
        <v>62</v>
      </c>
      <c r="C19" s="874"/>
      <c r="D19" s="78">
        <f>SUM(D20:D23)</f>
        <v>7938000</v>
      </c>
      <c r="E19" s="78">
        <f>SUM(E20:E23)</f>
        <v>8080000</v>
      </c>
      <c r="F19" s="78">
        <f>SUM(F20:F23)</f>
        <v>14982568</v>
      </c>
      <c r="G19" s="1703">
        <v>14982568</v>
      </c>
      <c r="H19" s="78">
        <f>SUM(H20:H23)</f>
        <v>14982568</v>
      </c>
      <c r="I19" s="79">
        <f>H19-G19</f>
        <v>0</v>
      </c>
      <c r="J19" s="134">
        <f>I19/E19</f>
        <v>0</v>
      </c>
      <c r="K19" s="1166"/>
      <c r="L19" s="2743"/>
      <c r="M19" s="2744"/>
      <c r="N19" s="2744"/>
      <c r="O19" s="1543"/>
      <c r="P19" s="274"/>
      <c r="Q19" s="31"/>
      <c r="R19" s="242"/>
      <c r="X19" s="25"/>
    </row>
    <row r="20" spans="1:24" s="1157" customFormat="1" ht="18" customHeight="1">
      <c r="A20" s="882"/>
      <c r="B20" s="874"/>
      <c r="C20" s="874" t="s">
        <v>311</v>
      </c>
      <c r="D20" s="78">
        <v>512000</v>
      </c>
      <c r="E20" s="78">
        <v>80000</v>
      </c>
      <c r="F20" s="78">
        <v>270533</v>
      </c>
      <c r="G20" s="1703">
        <v>270533</v>
      </c>
      <c r="H20" s="78">
        <f>SUM(R20:R22)</f>
        <v>270533</v>
      </c>
      <c r="I20" s="79">
        <f>H20-G20</f>
        <v>0</v>
      </c>
      <c r="J20" s="134">
        <f>I20/E20</f>
        <v>0</v>
      </c>
      <c r="K20" s="1166" t="s">
        <v>586</v>
      </c>
      <c r="L20" s="1551"/>
      <c r="M20" s="1552"/>
      <c r="N20" s="1552"/>
      <c r="O20" s="1543"/>
      <c r="P20" s="274"/>
      <c r="Q20" s="31"/>
      <c r="R20" s="242">
        <v>6000</v>
      </c>
      <c r="X20" s="25"/>
    </row>
    <row r="21" spans="1:24" s="1157" customFormat="1" ht="18" customHeight="1">
      <c r="A21" s="1180"/>
      <c r="B21" s="1160"/>
      <c r="C21" s="1160"/>
      <c r="D21" s="1161"/>
      <c r="E21" s="1161"/>
      <c r="F21" s="1161"/>
      <c r="G21" s="1705"/>
      <c r="H21" s="1161"/>
      <c r="I21" s="1181"/>
      <c r="J21" s="904"/>
      <c r="K21" s="833" t="s">
        <v>587</v>
      </c>
      <c r="L21" s="1575"/>
      <c r="M21" s="261"/>
      <c r="N21" s="261"/>
      <c r="O21" s="1182"/>
      <c r="P21" s="1576"/>
      <c r="Q21" s="262"/>
      <c r="R21" s="1577">
        <v>165780</v>
      </c>
      <c r="X21" s="25"/>
    </row>
    <row r="22" spans="1:24" s="1157" customFormat="1" ht="18" customHeight="1">
      <c r="A22" s="1180"/>
      <c r="B22" s="1160"/>
      <c r="C22" s="1160"/>
      <c r="D22" s="1161"/>
      <c r="E22" s="1161"/>
      <c r="F22" s="1161"/>
      <c r="G22" s="1705"/>
      <c r="H22" s="1161"/>
      <c r="I22" s="1181"/>
      <c r="J22" s="904"/>
      <c r="K22" s="833" t="s">
        <v>461</v>
      </c>
      <c r="L22" s="1575"/>
      <c r="M22" s="261"/>
      <c r="N22" s="261"/>
      <c r="O22" s="1182"/>
      <c r="P22" s="1576"/>
      <c r="Q22" s="262"/>
      <c r="R22" s="1577">
        <v>98753</v>
      </c>
      <c r="X22" s="25"/>
    </row>
    <row r="23" spans="1:24" s="1157" customFormat="1" ht="18" customHeight="1">
      <c r="A23" s="1180"/>
      <c r="B23" s="1160"/>
      <c r="C23" s="888" t="s">
        <v>388</v>
      </c>
      <c r="D23" s="85">
        <v>7426000</v>
      </c>
      <c r="E23" s="85">
        <v>8000000</v>
      </c>
      <c r="F23" s="85">
        <v>14712035</v>
      </c>
      <c r="G23" s="85">
        <v>14712035</v>
      </c>
      <c r="H23" s="85">
        <f>SUM(R23:R25)</f>
        <v>14712035</v>
      </c>
      <c r="I23" s="872">
        <f>H23-G23</f>
        <v>0</v>
      </c>
      <c r="J23" s="143">
        <f>I23/E23</f>
        <v>0</v>
      </c>
      <c r="K23" s="256" t="s">
        <v>317</v>
      </c>
      <c r="L23" s="1578"/>
      <c r="M23" s="1550"/>
      <c r="N23" s="1550"/>
      <c r="O23" s="101"/>
      <c r="P23" s="1579"/>
      <c r="Q23" s="257"/>
      <c r="R23" s="1580">
        <v>4000000</v>
      </c>
      <c r="X23" s="25"/>
    </row>
    <row r="24" spans="1:24" s="1157" customFormat="1" ht="18" customHeight="1">
      <c r="A24" s="1180"/>
      <c r="B24" s="1160"/>
      <c r="C24" s="1160"/>
      <c r="D24" s="1161"/>
      <c r="E24" s="1161"/>
      <c r="F24" s="1161"/>
      <c r="G24" s="1705"/>
      <c r="H24" s="1161"/>
      <c r="I24" s="1181"/>
      <c r="J24" s="904"/>
      <c r="K24" s="1560" t="s">
        <v>590</v>
      </c>
      <c r="L24" s="1575"/>
      <c r="M24" s="261"/>
      <c r="N24" s="261"/>
      <c r="O24" s="1182"/>
      <c r="P24" s="1576"/>
      <c r="Q24" s="262"/>
      <c r="R24" s="1577">
        <v>7006960</v>
      </c>
      <c r="X24" s="25"/>
    </row>
    <row r="25" spans="1:24" s="1157" customFormat="1" ht="18" customHeight="1">
      <c r="A25" s="889"/>
      <c r="B25" s="875"/>
      <c r="C25" s="875"/>
      <c r="D25" s="96"/>
      <c r="E25" s="96"/>
      <c r="F25" s="96"/>
      <c r="G25" s="1727"/>
      <c r="H25" s="96"/>
      <c r="I25" s="97"/>
      <c r="J25" s="236"/>
      <c r="K25" s="1544" t="s">
        <v>316</v>
      </c>
      <c r="L25" s="1581"/>
      <c r="M25" s="275"/>
      <c r="N25" s="275"/>
      <c r="O25" s="1545"/>
      <c r="P25" s="1582"/>
      <c r="Q25" s="1174"/>
      <c r="R25" s="1583">
        <v>3705075</v>
      </c>
      <c r="X25" s="25"/>
    </row>
    <row r="26" spans="1:24" ht="18" customHeight="1">
      <c r="A26" s="878" t="s">
        <v>64</v>
      </c>
      <c r="B26" s="879" t="s">
        <v>64</v>
      </c>
      <c r="C26" s="879" t="s">
        <v>480</v>
      </c>
      <c r="D26" s="895">
        <v>15000</v>
      </c>
      <c r="E26" s="895">
        <v>15000</v>
      </c>
      <c r="F26" s="895">
        <v>15000</v>
      </c>
      <c r="G26" s="1709">
        <v>15000</v>
      </c>
      <c r="H26" s="895">
        <f>R26</f>
        <v>15000</v>
      </c>
      <c r="I26" s="880">
        <f>H26-G26</f>
        <v>0</v>
      </c>
      <c r="J26" s="905">
        <f>I26/E26</f>
        <v>0</v>
      </c>
      <c r="K26" s="1541" t="s">
        <v>64</v>
      </c>
      <c r="L26" s="2729"/>
      <c r="M26" s="2723"/>
      <c r="N26" s="2723"/>
      <c r="O26" s="1189"/>
      <c r="P26" s="277"/>
      <c r="Q26" s="278" t="s">
        <v>84</v>
      </c>
      <c r="R26" s="279">
        <v>15000</v>
      </c>
    </row>
    <row r="27" spans="1:24" ht="18" customHeight="1"/>
    <row r="28" spans="1:24" ht="18" customHeight="1"/>
    <row r="29" spans="1:24" ht="18" customHeight="1"/>
    <row r="30" spans="1:24" ht="18" customHeight="1"/>
    <row r="31" spans="1:24" ht="18" customHeight="1"/>
    <row r="32" spans="1:24" ht="18" customHeight="1"/>
    <row r="33" spans="1:24" ht="18" customHeight="1"/>
    <row r="34" spans="1:24" ht="18" customHeight="1"/>
    <row r="35" spans="1:24" ht="18" customHeight="1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43"/>
      <c r="M35" s="35"/>
      <c r="N35" s="35"/>
      <c r="O35" s="34"/>
      <c r="P35" s="35"/>
      <c r="Q35" s="35"/>
      <c r="R35" s="35"/>
      <c r="S35" s="35"/>
      <c r="T35" s="35"/>
      <c r="U35" s="35"/>
      <c r="V35" s="35"/>
      <c r="W35" s="35"/>
      <c r="X35" s="24"/>
    </row>
    <row r="36" spans="1:24" ht="18" customHeight="1">
      <c r="A36" s="37"/>
      <c r="B36" s="37"/>
      <c r="C36" s="37"/>
      <c r="D36" s="154"/>
      <c r="E36" s="154"/>
      <c r="F36" s="154"/>
      <c r="G36" s="154"/>
      <c r="H36" s="154"/>
      <c r="I36" s="37"/>
      <c r="J36" s="37"/>
      <c r="K36" s="37"/>
      <c r="L36" s="44"/>
      <c r="M36" s="37"/>
      <c r="N36" s="37"/>
      <c r="O36" s="36"/>
      <c r="P36" s="37"/>
      <c r="Q36" s="37"/>
      <c r="R36" s="37"/>
      <c r="S36" s="37"/>
      <c r="T36" s="37"/>
      <c r="U36" s="37"/>
      <c r="V36" s="37"/>
      <c r="W36" s="37"/>
      <c r="X36" s="23"/>
    </row>
    <row r="37" spans="1:24" ht="18" customHeight="1"/>
    <row r="39" spans="1:24">
      <c r="C39" s="54"/>
      <c r="D39" s="54"/>
      <c r="E39" s="54"/>
      <c r="F39" s="54"/>
      <c r="G39" s="1713"/>
      <c r="H39" s="54"/>
      <c r="I39" s="54"/>
      <c r="J39" s="54"/>
      <c r="K39" s="54"/>
      <c r="L39" s="45"/>
      <c r="M39" s="54"/>
      <c r="N39" s="54"/>
      <c r="O39" s="63"/>
      <c r="P39" s="54"/>
      <c r="Q39" s="54"/>
      <c r="R39" s="54"/>
      <c r="S39" s="54"/>
      <c r="T39" s="54"/>
      <c r="U39" s="54"/>
      <c r="V39" s="54"/>
      <c r="W39" s="54"/>
      <c r="X39" s="26"/>
    </row>
    <row r="40" spans="1:24">
      <c r="C40" s="54"/>
      <c r="D40" s="54"/>
      <c r="E40" s="54"/>
      <c r="F40" s="54"/>
      <c r="G40" s="1713"/>
      <c r="H40" s="54"/>
      <c r="I40" s="54"/>
      <c r="J40" s="54"/>
      <c r="K40" s="54"/>
      <c r="L40" s="45"/>
      <c r="M40" s="54"/>
      <c r="N40" s="54"/>
      <c r="O40" s="63"/>
      <c r="P40" s="54"/>
      <c r="Q40" s="54"/>
      <c r="R40" s="54"/>
      <c r="S40" s="54"/>
      <c r="T40" s="54"/>
      <c r="U40" s="54"/>
      <c r="V40" s="54"/>
      <c r="W40" s="54"/>
      <c r="X40" s="26"/>
    </row>
    <row r="90" spans="23:23">
      <c r="W90" s="49">
        <v>448540</v>
      </c>
    </row>
  </sheetData>
  <mergeCells count="25">
    <mergeCell ref="L26:N26"/>
    <mergeCell ref="I8:I9"/>
    <mergeCell ref="J8:J9"/>
    <mergeCell ref="L8:N8"/>
    <mergeCell ref="L9:N9"/>
    <mergeCell ref="L10:N10"/>
    <mergeCell ref="K11:R11"/>
    <mergeCell ref="L12:N12"/>
    <mergeCell ref="L13:N13"/>
    <mergeCell ref="L16:N16"/>
    <mergeCell ref="L19:N19"/>
    <mergeCell ref="A5:C5"/>
    <mergeCell ref="K5:R5"/>
    <mergeCell ref="K7:R7"/>
    <mergeCell ref="A8:A9"/>
    <mergeCell ref="B8:B9"/>
    <mergeCell ref="C8:C9"/>
    <mergeCell ref="A1:C1"/>
    <mergeCell ref="Q1:R1"/>
    <mergeCell ref="A2:J2"/>
    <mergeCell ref="K2:R4"/>
    <mergeCell ref="A3:A4"/>
    <mergeCell ref="B3:B4"/>
    <mergeCell ref="C3:C4"/>
    <mergeCell ref="I3:J3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620"/>
  <sheetViews>
    <sheetView topLeftCell="O1" zoomScaleNormal="100" zoomScaleSheetLayoutView="85" workbookViewId="0">
      <selection activeCell="T9" sqref="A9:T19"/>
    </sheetView>
  </sheetViews>
  <sheetFormatPr defaultColWidth="10.6640625" defaultRowHeight="0" customHeight="1" zeroHeight="1"/>
  <cols>
    <col min="1" max="1" width="3.109375" style="51" customWidth="1"/>
    <col min="2" max="2" width="5.77734375" style="51" customWidth="1"/>
    <col min="3" max="3" width="3.109375" style="51" customWidth="1"/>
    <col min="4" max="4" width="5.77734375" style="51" customWidth="1"/>
    <col min="5" max="5" width="3.5546875" style="51" customWidth="1"/>
    <col min="6" max="6" width="12.77734375" style="1175" customWidth="1"/>
    <col min="7" max="9" width="10.77734375" style="1175" hidden="1" customWidth="1"/>
    <col min="10" max="10" width="10.77734375" style="1729" customWidth="1"/>
    <col min="11" max="12" width="10.77734375" style="1175" customWidth="1"/>
    <col min="13" max="13" width="7.77734375" style="1175" customWidth="1"/>
    <col min="14" max="14" width="10.77734375" style="1175" customWidth="1"/>
    <col min="15" max="15" width="7.77734375" style="1175" customWidth="1"/>
    <col min="16" max="16" width="2.77734375" style="1175" customWidth="1"/>
    <col min="17" max="17" width="7.77734375" style="1175" customWidth="1"/>
    <col min="18" max="18" width="2.77734375" style="1175" customWidth="1"/>
    <col min="19" max="19" width="7.77734375" style="1561" customWidth="1"/>
    <col min="20" max="20" width="2.77734375" style="1175" customWidth="1"/>
    <col min="21" max="21" width="12.77734375" style="1175" customWidth="1"/>
    <col min="22" max="22" width="2.77734375" style="1175" customWidth="1"/>
    <col min="23" max="23" width="12.21875" style="1175" bestFit="1" customWidth="1"/>
    <col min="24" max="24" width="10.6640625" style="1175"/>
    <col min="25" max="25" width="12.44140625" style="1175" bestFit="1" customWidth="1"/>
    <col min="26" max="16384" width="10.6640625" style="1175"/>
  </cols>
  <sheetData>
    <row r="1" spans="1:27" ht="44.25" customHeight="1">
      <c r="A1" s="2749" t="s">
        <v>0</v>
      </c>
      <c r="B1" s="2749"/>
      <c r="C1" s="2749"/>
      <c r="D1" s="2749"/>
      <c r="E1" s="2749"/>
      <c r="F1" s="2749"/>
      <c r="G1" s="2749"/>
      <c r="H1" s="2749"/>
      <c r="I1" s="2749"/>
      <c r="J1" s="2749"/>
      <c r="K1" s="2749"/>
      <c r="L1" s="2749"/>
      <c r="M1" s="9"/>
      <c r="N1" s="9"/>
      <c r="O1" s="9"/>
      <c r="P1" s="9"/>
      <c r="Q1" s="9"/>
      <c r="R1" s="9"/>
      <c r="S1" s="65"/>
      <c r="T1" s="65"/>
      <c r="U1" s="65"/>
      <c r="V1" s="65"/>
      <c r="W1" s="47" t="s">
        <v>1248</v>
      </c>
    </row>
    <row r="2" spans="1:27" ht="18" customHeight="1">
      <c r="A2" s="2750" t="s">
        <v>1</v>
      </c>
      <c r="B2" s="2751"/>
      <c r="C2" s="2751"/>
      <c r="D2" s="2751"/>
      <c r="E2" s="2751"/>
      <c r="F2" s="2751"/>
      <c r="G2" s="691" t="s">
        <v>721</v>
      </c>
      <c r="H2" s="691" t="s">
        <v>1213</v>
      </c>
      <c r="I2" s="691" t="s">
        <v>913</v>
      </c>
      <c r="J2" s="691" t="s">
        <v>1213</v>
      </c>
      <c r="K2" s="691" t="s">
        <v>913</v>
      </c>
      <c r="L2" s="2752" t="s">
        <v>86</v>
      </c>
      <c r="M2" s="2752"/>
      <c r="N2" s="2753" t="s">
        <v>28</v>
      </c>
      <c r="O2" s="2754"/>
      <c r="P2" s="2754"/>
      <c r="Q2" s="2754"/>
      <c r="R2" s="2754"/>
      <c r="S2" s="2754"/>
      <c r="T2" s="2754"/>
      <c r="U2" s="2754"/>
      <c r="V2" s="2754"/>
      <c r="W2" s="2755"/>
    </row>
    <row r="3" spans="1:27" ht="18" customHeight="1">
      <c r="A3" s="2759" t="s">
        <v>2</v>
      </c>
      <c r="B3" s="2760"/>
      <c r="C3" s="2760" t="s">
        <v>3</v>
      </c>
      <c r="D3" s="2760"/>
      <c r="E3" s="2761" t="s">
        <v>4</v>
      </c>
      <c r="F3" s="2762"/>
      <c r="G3" s="1315" t="s">
        <v>918</v>
      </c>
      <c r="H3" s="1315" t="s">
        <v>1214</v>
      </c>
      <c r="I3" s="1315" t="s">
        <v>1388</v>
      </c>
      <c r="J3" s="1315" t="s">
        <v>1419</v>
      </c>
      <c r="K3" s="1315" t="s">
        <v>1420</v>
      </c>
      <c r="L3" s="1562" t="s">
        <v>5</v>
      </c>
      <c r="M3" s="1562" t="s">
        <v>6</v>
      </c>
      <c r="N3" s="2756"/>
      <c r="O3" s="2757"/>
      <c r="P3" s="2757"/>
      <c r="Q3" s="2757"/>
      <c r="R3" s="2757"/>
      <c r="S3" s="2757"/>
      <c r="T3" s="2757"/>
      <c r="U3" s="2757"/>
      <c r="V3" s="2757"/>
      <c r="W3" s="2758"/>
    </row>
    <row r="4" spans="1:27" ht="18" customHeight="1">
      <c r="A4" s="2747" t="s">
        <v>34</v>
      </c>
      <c r="B4" s="2748"/>
      <c r="C4" s="2748"/>
      <c r="D4" s="2748"/>
      <c r="E4" s="2748"/>
      <c r="F4" s="2748"/>
      <c r="G4" s="1316">
        <f>G5+G28+G41+G65+G66</f>
        <v>249145000</v>
      </c>
      <c r="H4" s="1316">
        <f>H5+H28+H41+H65+H66</f>
        <v>254244000</v>
      </c>
      <c r="I4" s="1316">
        <f>I5+I28+I41+I65+I66</f>
        <v>258539568</v>
      </c>
      <c r="J4" s="1316">
        <v>281539568</v>
      </c>
      <c r="K4" s="1316">
        <f>K5+K28+K41+K65+K66</f>
        <v>281539568</v>
      </c>
      <c r="L4" s="1317">
        <f>K4-J4</f>
        <v>0</v>
      </c>
      <c r="M4" s="1318">
        <f>L4/H4</f>
        <v>0</v>
      </c>
      <c r="N4" s="1319"/>
      <c r="O4" s="623"/>
      <c r="P4" s="623"/>
      <c r="Q4" s="623"/>
      <c r="R4" s="623"/>
      <c r="S4" s="1555"/>
      <c r="T4" s="623"/>
      <c r="U4" s="623"/>
      <c r="V4" s="623"/>
      <c r="W4" s="1320"/>
    </row>
    <row r="5" spans="1:27" ht="18" customHeight="1">
      <c r="A5" s="1321" t="s">
        <v>35</v>
      </c>
      <c r="B5" s="659" t="s">
        <v>36</v>
      </c>
      <c r="C5" s="659" t="s">
        <v>37</v>
      </c>
      <c r="D5" s="659" t="s">
        <v>38</v>
      </c>
      <c r="E5" s="1322"/>
      <c r="F5" s="1323" t="s">
        <v>10</v>
      </c>
      <c r="G5" s="1324">
        <f>SUM(G6:G27)</f>
        <v>119192000</v>
      </c>
      <c r="H5" s="1324">
        <f>SUM(H6:H27)</f>
        <v>126542000</v>
      </c>
      <c r="I5" s="1324">
        <f>SUM(I6:I27)</f>
        <v>126542000</v>
      </c>
      <c r="J5" s="1324">
        <v>126542000</v>
      </c>
      <c r="K5" s="1324">
        <f>SUM(K6:K27)</f>
        <v>126542000</v>
      </c>
      <c r="L5" s="1325">
        <f>K5-J5</f>
        <v>0</v>
      </c>
      <c r="M5" s="1326">
        <f>L5/H5</f>
        <v>0</v>
      </c>
      <c r="N5" s="487"/>
      <c r="O5" s="488"/>
      <c r="P5" s="488"/>
      <c r="Q5" s="488"/>
      <c r="R5" s="488"/>
      <c r="S5" s="489"/>
      <c r="T5" s="488"/>
      <c r="U5" s="488"/>
      <c r="V5" s="488"/>
      <c r="W5" s="490"/>
      <c r="Y5" s="46"/>
    </row>
    <row r="6" spans="1:27" ht="18" customHeight="1">
      <c r="A6" s="1321"/>
      <c r="B6" s="1557"/>
      <c r="C6" s="1557"/>
      <c r="D6" s="1557"/>
      <c r="E6" s="1557" t="s">
        <v>40</v>
      </c>
      <c r="F6" s="1559" t="s">
        <v>41</v>
      </c>
      <c r="G6" s="294">
        <v>84996000</v>
      </c>
      <c r="H6" s="294">
        <v>90053000</v>
      </c>
      <c r="I6" s="294">
        <v>89467000</v>
      </c>
      <c r="J6" s="1731">
        <v>89467000</v>
      </c>
      <c r="K6" s="294">
        <f>SUM(W6:W12)+800</f>
        <v>89467000</v>
      </c>
      <c r="L6" s="297">
        <f>K6-J6</f>
        <v>0</v>
      </c>
      <c r="M6" s="295">
        <f>L6/H6</f>
        <v>0</v>
      </c>
      <c r="N6" s="834" t="s">
        <v>911</v>
      </c>
      <c r="O6" s="1287"/>
      <c r="P6" s="1287"/>
      <c r="Q6" s="1288">
        <v>11</v>
      </c>
      <c r="R6" s="1289" t="s">
        <v>24</v>
      </c>
      <c r="S6" s="1290">
        <v>1</v>
      </c>
      <c r="T6" s="1289" t="s">
        <v>24</v>
      </c>
      <c r="U6" s="1291">
        <v>2357200</v>
      </c>
      <c r="V6" s="1292" t="s">
        <v>42</v>
      </c>
      <c r="W6" s="1293">
        <f>ROUND((U6*S6*Q6),0)</f>
        <v>25929200</v>
      </c>
      <c r="X6" s="806">
        <f>I5</f>
        <v>126542000</v>
      </c>
      <c r="Y6" s="46" t="s">
        <v>727</v>
      </c>
      <c r="Z6" s="1175">
        <v>126542000</v>
      </c>
      <c r="AA6" s="806">
        <f>Z6-X6</f>
        <v>0</v>
      </c>
    </row>
    <row r="7" spans="1:27" ht="18" customHeight="1">
      <c r="A7" s="1321"/>
      <c r="B7" s="1557"/>
      <c r="C7" s="1557"/>
      <c r="D7" s="1557"/>
      <c r="E7" s="1557"/>
      <c r="F7" s="1559"/>
      <c r="G7" s="294"/>
      <c r="H7" s="294"/>
      <c r="I7" s="294"/>
      <c r="J7" s="1731"/>
      <c r="K7" s="294"/>
      <c r="L7" s="297"/>
      <c r="M7" s="295"/>
      <c r="N7" s="834" t="s">
        <v>910</v>
      </c>
      <c r="O7" s="1287"/>
      <c r="P7" s="1287"/>
      <c r="Q7" s="1288">
        <v>1</v>
      </c>
      <c r="R7" s="1289" t="s">
        <v>24</v>
      </c>
      <c r="S7" s="1290">
        <v>1</v>
      </c>
      <c r="T7" s="1289" t="s">
        <v>24</v>
      </c>
      <c r="U7" s="1291">
        <v>2266300</v>
      </c>
      <c r="V7" s="1292" t="s">
        <v>42</v>
      </c>
      <c r="W7" s="1293">
        <f>ROUND((U7*S7*Q7),-3)</f>
        <v>2266000</v>
      </c>
      <c r="Y7" s="46" t="s">
        <v>729</v>
      </c>
    </row>
    <row r="8" spans="1:27" ht="18" customHeight="1">
      <c r="A8" s="1321"/>
      <c r="B8" s="1557"/>
      <c r="C8" s="1557"/>
      <c r="D8" s="1557"/>
      <c r="E8" s="1557"/>
      <c r="F8" s="1559"/>
      <c r="G8" s="294"/>
      <c r="H8" s="294"/>
      <c r="I8" s="294"/>
      <c r="J8" s="1731"/>
      <c r="K8" s="294"/>
      <c r="L8" s="297"/>
      <c r="M8" s="295"/>
      <c r="N8" s="834" t="s">
        <v>909</v>
      </c>
      <c r="O8" s="1287"/>
      <c r="P8" s="1287"/>
      <c r="Q8" s="1288">
        <v>9</v>
      </c>
      <c r="R8" s="1289" t="s">
        <v>24</v>
      </c>
      <c r="S8" s="1290">
        <v>1</v>
      </c>
      <c r="T8" s="1289" t="s">
        <v>24</v>
      </c>
      <c r="U8" s="1291">
        <v>1967900</v>
      </c>
      <c r="V8" s="1292" t="s">
        <v>42</v>
      </c>
      <c r="W8" s="1293">
        <f>ROUND((U8*S8*Q8),-3)</f>
        <v>17711000</v>
      </c>
      <c r="Y8" s="1175" t="s">
        <v>724</v>
      </c>
    </row>
    <row r="9" spans="1:27" ht="18" customHeight="1">
      <c r="A9" s="1321"/>
      <c r="B9" s="1557"/>
      <c r="C9" s="1557"/>
      <c r="D9" s="1557"/>
      <c r="E9" s="1557"/>
      <c r="F9" s="1559"/>
      <c r="G9" s="294"/>
      <c r="H9" s="294"/>
      <c r="I9" s="294"/>
      <c r="J9" s="1731"/>
      <c r="K9" s="294"/>
      <c r="L9" s="297"/>
      <c r="M9" s="295"/>
      <c r="N9" s="834" t="s">
        <v>908</v>
      </c>
      <c r="O9" s="1287"/>
      <c r="P9" s="1287"/>
      <c r="Q9" s="1288">
        <v>3</v>
      </c>
      <c r="R9" s="1289" t="s">
        <v>24</v>
      </c>
      <c r="S9" s="1290">
        <v>1</v>
      </c>
      <c r="T9" s="1289" t="s">
        <v>24</v>
      </c>
      <c r="U9" s="1291">
        <v>1910400</v>
      </c>
      <c r="V9" s="1292" t="s">
        <v>42</v>
      </c>
      <c r="W9" s="1293">
        <f>ROUND((U9*S9*Q9),-3)</f>
        <v>5731000</v>
      </c>
      <c r="Y9" s="1175" t="s">
        <v>724</v>
      </c>
    </row>
    <row r="10" spans="1:27" ht="18" customHeight="1">
      <c r="A10" s="1321"/>
      <c r="B10" s="1557"/>
      <c r="C10" s="1557"/>
      <c r="D10" s="1557"/>
      <c r="E10" s="1557"/>
      <c r="F10" s="1559"/>
      <c r="G10" s="294"/>
      <c r="H10" s="294"/>
      <c r="I10" s="294"/>
      <c r="J10" s="1731"/>
      <c r="K10" s="294"/>
      <c r="L10" s="297"/>
      <c r="M10" s="295"/>
      <c r="N10" s="834" t="s">
        <v>906</v>
      </c>
      <c r="O10" s="1287"/>
      <c r="P10" s="1287"/>
      <c r="Q10" s="1288">
        <v>10</v>
      </c>
      <c r="R10" s="1289" t="s">
        <v>24</v>
      </c>
      <c r="S10" s="1290">
        <v>1</v>
      </c>
      <c r="T10" s="1289" t="s">
        <v>24</v>
      </c>
      <c r="U10" s="1291">
        <v>3162500</v>
      </c>
      <c r="V10" s="1292" t="s">
        <v>42</v>
      </c>
      <c r="W10" s="1293">
        <f>ROUND((U10*S10*Q10),-3)</f>
        <v>31625000</v>
      </c>
      <c r="Y10" s="1175" t="s">
        <v>728</v>
      </c>
    </row>
    <row r="11" spans="1:27" ht="18" customHeight="1">
      <c r="A11" s="1321"/>
      <c r="B11" s="1557"/>
      <c r="C11" s="1557"/>
      <c r="D11" s="1557"/>
      <c r="E11" s="1557"/>
      <c r="F11" s="1559"/>
      <c r="G11" s="294"/>
      <c r="H11" s="294"/>
      <c r="I11" s="294"/>
      <c r="J11" s="1731"/>
      <c r="K11" s="294"/>
      <c r="L11" s="297"/>
      <c r="M11" s="295"/>
      <c r="N11" s="834" t="s">
        <v>907</v>
      </c>
      <c r="O11" s="1287"/>
      <c r="P11" s="1287"/>
      <c r="Q11" s="1288">
        <v>2</v>
      </c>
      <c r="R11" s="1289" t="s">
        <v>24</v>
      </c>
      <c r="S11" s="1290">
        <v>1</v>
      </c>
      <c r="T11" s="1289" t="s">
        <v>24</v>
      </c>
      <c r="U11" s="1291">
        <v>3101900</v>
      </c>
      <c r="V11" s="1292" t="s">
        <v>42</v>
      </c>
      <c r="W11" s="1293">
        <f>ROUND((U11*S11*Q11),-3)</f>
        <v>6204000</v>
      </c>
      <c r="Y11" s="1175" t="s">
        <v>728</v>
      </c>
    </row>
    <row r="12" spans="1:27" ht="18" hidden="1" customHeight="1">
      <c r="A12" s="1321"/>
      <c r="B12" s="1557"/>
      <c r="C12" s="1557"/>
      <c r="D12" s="1557"/>
      <c r="E12" s="1557"/>
      <c r="F12" s="1559"/>
      <c r="G12" s="294"/>
      <c r="H12" s="294"/>
      <c r="I12" s="294"/>
      <c r="J12" s="1731"/>
      <c r="K12" s="294"/>
      <c r="L12" s="297"/>
      <c r="M12" s="295"/>
      <c r="N12" s="834"/>
      <c r="O12" s="1287"/>
      <c r="P12" s="1287"/>
      <c r="Q12" s="1288"/>
      <c r="R12" s="1289"/>
      <c r="S12" s="1290"/>
      <c r="T12" s="1289"/>
      <c r="U12" s="1291"/>
      <c r="V12" s="1292"/>
      <c r="W12" s="1293">
        <v>0</v>
      </c>
    </row>
    <row r="13" spans="1:27" ht="18" customHeight="1">
      <c r="A13" s="1321"/>
      <c r="B13" s="1557"/>
      <c r="C13" s="1557"/>
      <c r="D13" s="1557"/>
      <c r="E13" s="1556" t="s">
        <v>43</v>
      </c>
      <c r="F13" s="1558" t="s">
        <v>69</v>
      </c>
      <c r="G13" s="291">
        <v>16103000</v>
      </c>
      <c r="H13" s="291">
        <v>17172000</v>
      </c>
      <c r="I13" s="291">
        <v>17803000</v>
      </c>
      <c r="J13" s="1732">
        <v>17803000</v>
      </c>
      <c r="K13" s="291">
        <f>SUM(W13:W19)</f>
        <v>17803000</v>
      </c>
      <c r="L13" s="1327">
        <f>K13-J13</f>
        <v>0</v>
      </c>
      <c r="M13" s="292">
        <f>L13/H13</f>
        <v>0</v>
      </c>
      <c r="N13" s="835" t="s">
        <v>89</v>
      </c>
      <c r="O13" s="1584"/>
      <c r="P13" s="1584"/>
      <c r="Q13" s="1585"/>
      <c r="R13" s="1586"/>
      <c r="S13" s="1587">
        <v>0.6</v>
      </c>
      <c r="T13" s="1586" t="s">
        <v>24</v>
      </c>
      <c r="U13" s="1588">
        <f>U6+U9+U11</f>
        <v>7369500</v>
      </c>
      <c r="V13" s="1585" t="s">
        <v>42</v>
      </c>
      <c r="W13" s="1589">
        <f>ROUND((U13*S13),-3)</f>
        <v>4422000</v>
      </c>
    </row>
    <row r="14" spans="1:27" ht="18" customHeight="1">
      <c r="A14" s="1321"/>
      <c r="B14" s="1557"/>
      <c r="C14" s="1557"/>
      <c r="D14" s="1557"/>
      <c r="E14" s="1557"/>
      <c r="F14" s="1559"/>
      <c r="G14" s="294"/>
      <c r="H14" s="294"/>
      <c r="I14" s="294"/>
      <c r="J14" s="1731"/>
      <c r="K14" s="294"/>
      <c r="L14" s="297"/>
      <c r="M14" s="295"/>
      <c r="N14" s="834"/>
      <c r="O14" s="1287"/>
      <c r="P14" s="1287"/>
      <c r="Q14" s="1292"/>
      <c r="R14" s="1289"/>
      <c r="S14" s="1590">
        <v>0.6</v>
      </c>
      <c r="T14" s="1289" t="s">
        <v>24</v>
      </c>
      <c r="U14" s="1291">
        <f>U6+U8+U10</f>
        <v>7487600</v>
      </c>
      <c r="V14" s="1292" t="s">
        <v>42</v>
      </c>
      <c r="W14" s="1293">
        <f>ROUND((U14*S14),-3)</f>
        <v>4493000</v>
      </c>
    </row>
    <row r="15" spans="1:27" ht="18" customHeight="1">
      <c r="A15" s="1321"/>
      <c r="B15" s="1557"/>
      <c r="C15" s="1557"/>
      <c r="D15" s="1557"/>
      <c r="E15" s="1557"/>
      <c r="F15" s="1559"/>
      <c r="G15" s="294"/>
      <c r="H15" s="294"/>
      <c r="I15" s="294"/>
      <c r="J15" s="1731"/>
      <c r="K15" s="294"/>
      <c r="L15" s="297"/>
      <c r="M15" s="295"/>
      <c r="N15" s="834" t="s">
        <v>409</v>
      </c>
      <c r="O15" s="1287"/>
      <c r="P15" s="1287"/>
      <c r="Q15" s="1591">
        <v>12</v>
      </c>
      <c r="R15" s="1289" t="s">
        <v>24</v>
      </c>
      <c r="S15" s="1290">
        <v>1</v>
      </c>
      <c r="T15" s="1289" t="s">
        <v>24</v>
      </c>
      <c r="U15" s="1291">
        <v>40000</v>
      </c>
      <c r="V15" s="1292" t="s">
        <v>42</v>
      </c>
      <c r="W15" s="1293">
        <f>Q15*S15*U15</f>
        <v>480000</v>
      </c>
    </row>
    <row r="16" spans="1:27" ht="18" customHeight="1">
      <c r="A16" s="1321"/>
      <c r="B16" s="1557"/>
      <c r="C16" s="1557"/>
      <c r="D16" s="1557"/>
      <c r="E16" s="1557"/>
      <c r="F16" s="1559"/>
      <c r="G16" s="294"/>
      <c r="H16" s="294"/>
      <c r="I16" s="294"/>
      <c r="J16" s="1731"/>
      <c r="K16" s="294"/>
      <c r="L16" s="297"/>
      <c r="M16" s="295"/>
      <c r="N16" s="834"/>
      <c r="O16" s="1287"/>
      <c r="P16" s="1287"/>
      <c r="Q16" s="1591">
        <v>12</v>
      </c>
      <c r="R16" s="1289" t="s">
        <v>24</v>
      </c>
      <c r="S16" s="1290">
        <v>3</v>
      </c>
      <c r="T16" s="1289" t="s">
        <v>24</v>
      </c>
      <c r="U16" s="1291">
        <v>20000</v>
      </c>
      <c r="V16" s="1292" t="s">
        <v>42</v>
      </c>
      <c r="W16" s="1293">
        <f>Q16*S16*U16</f>
        <v>720000</v>
      </c>
    </row>
    <row r="17" spans="1:25" ht="18" customHeight="1">
      <c r="A17" s="1321"/>
      <c r="B17" s="1557"/>
      <c r="C17" s="1557"/>
      <c r="D17" s="1557"/>
      <c r="E17" s="1557"/>
      <c r="F17" s="1559"/>
      <c r="G17" s="294"/>
      <c r="H17" s="294"/>
      <c r="I17" s="294"/>
      <c r="J17" s="1731"/>
      <c r="K17" s="294"/>
      <c r="L17" s="297"/>
      <c r="M17" s="295"/>
      <c r="N17" s="834"/>
      <c r="O17" s="1287"/>
      <c r="P17" s="1287"/>
      <c r="Q17" s="1591">
        <v>12</v>
      </c>
      <c r="R17" s="1289" t="s">
        <v>24</v>
      </c>
      <c r="S17" s="1290">
        <v>1</v>
      </c>
      <c r="T17" s="1289" t="s">
        <v>24</v>
      </c>
      <c r="U17" s="1291">
        <v>60000</v>
      </c>
      <c r="V17" s="1292" t="s">
        <v>42</v>
      </c>
      <c r="W17" s="1293">
        <f>Q17*S17*U17</f>
        <v>720000</v>
      </c>
    </row>
    <row r="18" spans="1:25" ht="18" customHeight="1">
      <c r="A18" s="1321"/>
      <c r="B18" s="1557"/>
      <c r="C18" s="1557"/>
      <c r="D18" s="1557"/>
      <c r="E18" s="1557"/>
      <c r="F18" s="1559"/>
      <c r="G18" s="294"/>
      <c r="H18" s="294"/>
      <c r="I18" s="294"/>
      <c r="J18" s="1731"/>
      <c r="K18" s="294"/>
      <c r="L18" s="297"/>
      <c r="M18" s="295"/>
      <c r="N18" s="834"/>
      <c r="O18" s="1287"/>
      <c r="P18" s="1287"/>
      <c r="Q18" s="1591">
        <v>12</v>
      </c>
      <c r="R18" s="1289" t="s">
        <v>24</v>
      </c>
      <c r="S18" s="1290">
        <v>1</v>
      </c>
      <c r="T18" s="1289" t="s">
        <v>24</v>
      </c>
      <c r="U18" s="1291">
        <v>100000</v>
      </c>
      <c r="V18" s="1292" t="s">
        <v>42</v>
      </c>
      <c r="W18" s="1293">
        <f>Q18*S18*U18</f>
        <v>1200000</v>
      </c>
    </row>
    <row r="19" spans="1:25" ht="18" customHeight="1">
      <c r="A19" s="1321"/>
      <c r="B19" s="1557"/>
      <c r="C19" s="1557"/>
      <c r="D19" s="1557"/>
      <c r="E19" s="1549"/>
      <c r="F19" s="1549"/>
      <c r="G19" s="1549"/>
      <c r="H19" s="1549"/>
      <c r="I19" s="1549"/>
      <c r="J19" s="1906"/>
      <c r="K19" s="1549"/>
      <c r="L19" s="1549"/>
      <c r="M19" s="1549"/>
      <c r="N19" s="497" t="s">
        <v>410</v>
      </c>
      <c r="O19" s="499">
        <v>12</v>
      </c>
      <c r="P19" s="498" t="s">
        <v>87</v>
      </c>
      <c r="Q19" s="1592">
        <v>8</v>
      </c>
      <c r="R19" s="498" t="s">
        <v>87</v>
      </c>
      <c r="S19" s="1593">
        <v>1</v>
      </c>
      <c r="T19" s="498" t="s">
        <v>87</v>
      </c>
      <c r="U19" s="1594">
        <v>60080</v>
      </c>
      <c r="V19" s="1595" t="s">
        <v>88</v>
      </c>
      <c r="W19" s="1596">
        <f>ROUND((Q19*S19*U19*O19),-3)</f>
        <v>5768000</v>
      </c>
    </row>
    <row r="20" spans="1:25" ht="18" customHeight="1">
      <c r="A20" s="1321"/>
      <c r="B20" s="1557"/>
      <c r="C20" s="1557"/>
      <c r="D20" s="1557"/>
      <c r="E20" s="1556" t="s">
        <v>484</v>
      </c>
      <c r="F20" s="1558" t="s">
        <v>486</v>
      </c>
      <c r="G20" s="291">
        <v>8505000</v>
      </c>
      <c r="H20" s="291">
        <v>9055000</v>
      </c>
      <c r="I20" s="291">
        <v>9084000</v>
      </c>
      <c r="J20" s="1732">
        <v>9084000</v>
      </c>
      <c r="K20" s="291">
        <f>SUM(W20:W21)</f>
        <v>9084000</v>
      </c>
      <c r="L20" s="1327">
        <f>K20-J20</f>
        <v>0</v>
      </c>
      <c r="M20" s="292">
        <f>L20/H20</f>
        <v>0</v>
      </c>
      <c r="N20" s="494" t="s">
        <v>70</v>
      </c>
      <c r="O20" s="1597"/>
      <c r="P20" s="1597"/>
      <c r="Q20" s="1598"/>
      <c r="R20" s="1037"/>
      <c r="S20" s="1598" t="s">
        <v>45</v>
      </c>
      <c r="T20" s="1037" t="s">
        <v>24</v>
      </c>
      <c r="U20" s="1599">
        <f>SUM(W6:W19)-W15-W12</f>
        <v>106789200</v>
      </c>
      <c r="V20" s="1598" t="s">
        <v>42</v>
      </c>
      <c r="W20" s="1600">
        <f>ROUND((U20*1/12),-3)</f>
        <v>8899000</v>
      </c>
    </row>
    <row r="21" spans="1:25" ht="18" customHeight="1">
      <c r="A21" s="1321"/>
      <c r="B21" s="1557"/>
      <c r="C21" s="1557"/>
      <c r="D21" s="1557"/>
      <c r="E21" s="298"/>
      <c r="F21" s="299"/>
      <c r="G21" s="300"/>
      <c r="H21" s="300"/>
      <c r="I21" s="300"/>
      <c r="J21" s="300"/>
      <c r="K21" s="300"/>
      <c r="L21" s="301"/>
      <c r="M21" s="302"/>
      <c r="N21" s="500" t="s">
        <v>411</v>
      </c>
      <c r="O21" s="1601"/>
      <c r="P21" s="1601"/>
      <c r="Q21" s="1602"/>
      <c r="R21" s="1038"/>
      <c r="S21" s="1603">
        <v>8.0000000000000002E-3</v>
      </c>
      <c r="T21" s="1038" t="s">
        <v>24</v>
      </c>
      <c r="U21" s="1604">
        <v>23183500</v>
      </c>
      <c r="V21" s="1602" t="s">
        <v>42</v>
      </c>
      <c r="W21" s="1605">
        <f t="shared" ref="W21:W26" si="0">ROUND((U21*S21),-3)</f>
        <v>185000</v>
      </c>
    </row>
    <row r="22" spans="1:25" ht="18" customHeight="1">
      <c r="A22" s="1321"/>
      <c r="B22" s="1557"/>
      <c r="C22" s="1557"/>
      <c r="D22" s="1557"/>
      <c r="E22" s="1556" t="s">
        <v>485</v>
      </c>
      <c r="F22" s="1558" t="s">
        <v>257</v>
      </c>
      <c r="G22" s="294">
        <v>9558000</v>
      </c>
      <c r="H22" s="294">
        <v>10262000</v>
      </c>
      <c r="I22" s="294">
        <v>10188000</v>
      </c>
      <c r="J22" s="1731">
        <v>10188000</v>
      </c>
      <c r="K22" s="294">
        <f>SUM(W22:W26)</f>
        <v>10188000</v>
      </c>
      <c r="L22" s="297">
        <f>K22-J22</f>
        <v>0</v>
      </c>
      <c r="M22" s="292">
        <f>L22/H22</f>
        <v>0</v>
      </c>
      <c r="N22" s="494" t="s">
        <v>380</v>
      </c>
      <c r="O22" s="1597"/>
      <c r="P22" s="1597"/>
      <c r="Q22" s="1606"/>
      <c r="R22" s="1037"/>
      <c r="S22" s="1607">
        <v>3.2300000000000002E-2</v>
      </c>
      <c r="T22" s="498" t="s">
        <v>24</v>
      </c>
      <c r="U22" s="1594">
        <f>SUM(W6:W19)-W12</f>
        <v>107269200</v>
      </c>
      <c r="V22" s="1595" t="s">
        <v>42</v>
      </c>
      <c r="W22" s="1600">
        <f t="shared" si="0"/>
        <v>3465000</v>
      </c>
    </row>
    <row r="23" spans="1:25" ht="18" customHeight="1">
      <c r="A23" s="1321"/>
      <c r="B23" s="1557"/>
      <c r="C23" s="1557"/>
      <c r="D23" s="1557"/>
      <c r="E23" s="1557"/>
      <c r="F23" s="1559"/>
      <c r="G23" s="294"/>
      <c r="H23" s="294"/>
      <c r="I23" s="294"/>
      <c r="J23" s="1731"/>
      <c r="K23" s="294"/>
      <c r="L23" s="297"/>
      <c r="M23" s="295"/>
      <c r="N23" s="497" t="s">
        <v>412</v>
      </c>
      <c r="O23" s="1608"/>
      <c r="P23" s="1608"/>
      <c r="Q23" s="1609"/>
      <c r="R23" s="498"/>
      <c r="S23" s="1609">
        <v>4.2549999999999998E-2</v>
      </c>
      <c r="T23" s="498" t="s">
        <v>24</v>
      </c>
      <c r="U23" s="1594">
        <f>W22</f>
        <v>3465000</v>
      </c>
      <c r="V23" s="1595" t="s">
        <v>42</v>
      </c>
      <c r="W23" s="1610">
        <f t="shared" si="0"/>
        <v>147000</v>
      </c>
    </row>
    <row r="24" spans="1:25" ht="18" customHeight="1">
      <c r="A24" s="1321"/>
      <c r="B24" s="1557"/>
      <c r="C24" s="1557"/>
      <c r="D24" s="1557"/>
      <c r="E24" s="1557"/>
      <c r="F24" s="1559"/>
      <c r="G24" s="294"/>
      <c r="H24" s="294"/>
      <c r="I24" s="294"/>
      <c r="J24" s="1731"/>
      <c r="K24" s="294"/>
      <c r="L24" s="297"/>
      <c r="M24" s="295"/>
      <c r="N24" s="497" t="s">
        <v>381</v>
      </c>
      <c r="O24" s="1608"/>
      <c r="P24" s="1608"/>
      <c r="Q24" s="1611"/>
      <c r="R24" s="498"/>
      <c r="S24" s="1609">
        <v>4.4999999999999998E-2</v>
      </c>
      <c r="T24" s="498" t="s">
        <v>24</v>
      </c>
      <c r="U24" s="1594">
        <f>SUM(W6:W19)-W12</f>
        <v>107269200</v>
      </c>
      <c r="V24" s="1595" t="s">
        <v>42</v>
      </c>
      <c r="W24" s="1610">
        <f t="shared" si="0"/>
        <v>4827000</v>
      </c>
    </row>
    <row r="25" spans="1:25" ht="18" customHeight="1">
      <c r="A25" s="1321"/>
      <c r="B25" s="1557"/>
      <c r="C25" s="1557"/>
      <c r="D25" s="1557"/>
      <c r="E25" s="1557"/>
      <c r="F25" s="1559"/>
      <c r="G25" s="294"/>
      <c r="H25" s="294"/>
      <c r="I25" s="294"/>
      <c r="J25" s="1731"/>
      <c r="K25" s="294"/>
      <c r="L25" s="297"/>
      <c r="M25" s="295"/>
      <c r="N25" s="497" t="s">
        <v>295</v>
      </c>
      <c r="O25" s="1608"/>
      <c r="P25" s="1608"/>
      <c r="Q25" s="498"/>
      <c r="R25" s="498"/>
      <c r="S25" s="1609">
        <v>1.0999999999999999E-2</v>
      </c>
      <c r="T25" s="498" t="s">
        <v>24</v>
      </c>
      <c r="U25" s="1594">
        <f>SUM(W6:W19)-W12</f>
        <v>107269200</v>
      </c>
      <c r="V25" s="1595" t="s">
        <v>42</v>
      </c>
      <c r="W25" s="1610">
        <f t="shared" si="0"/>
        <v>1180000</v>
      </c>
      <c r="Y25" s="1546"/>
    </row>
    <row r="26" spans="1:25" ht="18" customHeight="1">
      <c r="A26" s="1321"/>
      <c r="B26" s="1557"/>
      <c r="C26" s="1557"/>
      <c r="D26" s="1557"/>
      <c r="E26" s="1557"/>
      <c r="F26" s="1559"/>
      <c r="G26" s="294"/>
      <c r="H26" s="294"/>
      <c r="I26" s="294"/>
      <c r="J26" s="1731"/>
      <c r="K26" s="294"/>
      <c r="L26" s="297"/>
      <c r="M26" s="295"/>
      <c r="N26" s="497" t="s">
        <v>296</v>
      </c>
      <c r="O26" s="1608"/>
      <c r="P26" s="1608"/>
      <c r="Q26" s="498"/>
      <c r="R26" s="498"/>
      <c r="S26" s="1609">
        <v>5.3E-3</v>
      </c>
      <c r="T26" s="498" t="s">
        <v>24</v>
      </c>
      <c r="U26" s="1594">
        <f>SUM(W6:W19)-W12</f>
        <v>107269200</v>
      </c>
      <c r="V26" s="1595" t="s">
        <v>42</v>
      </c>
      <c r="W26" s="1605">
        <f t="shared" si="0"/>
        <v>569000</v>
      </c>
    </row>
    <row r="27" spans="1:25" ht="18" customHeight="1">
      <c r="A27" s="1328"/>
      <c r="B27" s="922"/>
      <c r="C27" s="1329"/>
      <c r="D27" s="1329"/>
      <c r="E27" s="1554" t="s">
        <v>333</v>
      </c>
      <c r="F27" s="306" t="s">
        <v>72</v>
      </c>
      <c r="G27" s="307">
        <v>30000</v>
      </c>
      <c r="H27" s="307">
        <v>0</v>
      </c>
      <c r="I27" s="307">
        <v>0</v>
      </c>
      <c r="J27" s="307">
        <v>0</v>
      </c>
      <c r="K27" s="307">
        <f>SUM(W27)</f>
        <v>0</v>
      </c>
      <c r="L27" s="1330">
        <f>K27-J27</f>
        <v>0</v>
      </c>
      <c r="M27" s="308" t="e">
        <f>L27/H27</f>
        <v>#DIV/0!</v>
      </c>
      <c r="N27" s="702" t="s">
        <v>332</v>
      </c>
      <c r="O27" s="1331"/>
      <c r="P27" s="1332"/>
      <c r="Q27" s="1333"/>
      <c r="R27" s="1332"/>
      <c r="S27" s="1334">
        <v>0</v>
      </c>
      <c r="T27" s="1332" t="s">
        <v>24</v>
      </c>
      <c r="U27" s="1335">
        <v>10000</v>
      </c>
      <c r="V27" s="1336" t="s">
        <v>42</v>
      </c>
      <c r="W27" s="1337">
        <f>U27*S27</f>
        <v>0</v>
      </c>
    </row>
    <row r="28" spans="1:25" ht="18" customHeight="1">
      <c r="A28" s="1338"/>
      <c r="B28" s="312"/>
      <c r="C28" s="1339">
        <v>13</v>
      </c>
      <c r="D28" s="1339" t="s">
        <v>77</v>
      </c>
      <c r="E28" s="1339"/>
      <c r="F28" s="1340" t="s">
        <v>10</v>
      </c>
      <c r="G28" s="1341">
        <f>SUM(G29:G40)</f>
        <v>6723000</v>
      </c>
      <c r="H28" s="1341">
        <f>SUM(H29:H40)</f>
        <v>7982000</v>
      </c>
      <c r="I28" s="1341">
        <f>SUM(I29:I40)</f>
        <v>9277568</v>
      </c>
      <c r="J28" s="1341">
        <v>9277568</v>
      </c>
      <c r="K28" s="1341">
        <f>SUM(K29:K40)</f>
        <v>9277568</v>
      </c>
      <c r="L28" s="1342">
        <f>K28-J28</f>
        <v>0</v>
      </c>
      <c r="M28" s="1343">
        <f>L28/G28</f>
        <v>0</v>
      </c>
      <c r="N28" s="688"/>
      <c r="O28" s="689"/>
      <c r="P28" s="689"/>
      <c r="Q28" s="1344"/>
      <c r="R28" s="1344"/>
      <c r="S28" s="1344"/>
      <c r="T28" s="1345"/>
      <c r="U28" s="1346"/>
      <c r="V28" s="689"/>
      <c r="W28" s="690"/>
    </row>
    <row r="29" spans="1:25" ht="18" customHeight="1">
      <c r="A29" s="1338"/>
      <c r="B29" s="312"/>
      <c r="C29" s="312"/>
      <c r="D29" s="312"/>
      <c r="E29" s="312">
        <v>131</v>
      </c>
      <c r="F29" s="313" t="s">
        <v>50</v>
      </c>
      <c r="G29" s="314">
        <v>0</v>
      </c>
      <c r="H29" s="314">
        <v>0</v>
      </c>
      <c r="I29" s="314">
        <v>0</v>
      </c>
      <c r="J29" s="314">
        <v>0</v>
      </c>
      <c r="K29" s="314">
        <f>SUM(W29)</f>
        <v>0</v>
      </c>
      <c r="L29" s="315">
        <f>K29-J29</f>
        <v>0</v>
      </c>
      <c r="M29" s="316" t="e">
        <f>L29/H29</f>
        <v>#DIV/0!</v>
      </c>
      <c r="N29" s="497" t="s">
        <v>431</v>
      </c>
      <c r="O29" s="676"/>
      <c r="P29" s="676"/>
      <c r="Q29" s="1347"/>
      <c r="R29" s="854"/>
      <c r="S29" s="1348">
        <v>0</v>
      </c>
      <c r="T29" s="1349" t="s">
        <v>432</v>
      </c>
      <c r="U29" s="1350">
        <v>200000</v>
      </c>
      <c r="V29" s="854" t="s">
        <v>433</v>
      </c>
      <c r="W29" s="1351">
        <f t="shared" ref="W29:W39" si="1">U29*S29</f>
        <v>0</v>
      </c>
      <c r="X29" s="807">
        <v>4000</v>
      </c>
    </row>
    <row r="30" spans="1:25" ht="27" customHeight="1">
      <c r="A30" s="1338"/>
      <c r="B30" s="312"/>
      <c r="C30" s="312"/>
      <c r="D30" s="312"/>
      <c r="E30" s="515">
        <v>132</v>
      </c>
      <c r="F30" s="527" t="s">
        <v>1002</v>
      </c>
      <c r="G30" s="1352">
        <v>1863000</v>
      </c>
      <c r="H30" s="1352">
        <v>1640000</v>
      </c>
      <c r="I30" s="1352">
        <v>1640000</v>
      </c>
      <c r="J30" s="1352">
        <v>1640000</v>
      </c>
      <c r="K30" s="1352">
        <f>SUM(W30:W31)</f>
        <v>1640000</v>
      </c>
      <c r="L30" s="518">
        <f>K30-J30</f>
        <v>0</v>
      </c>
      <c r="M30" s="1353">
        <f>L30/H30</f>
        <v>0</v>
      </c>
      <c r="N30" s="494" t="s">
        <v>434</v>
      </c>
      <c r="O30" s="828"/>
      <c r="P30" s="828"/>
      <c r="Q30" s="1354"/>
      <c r="R30" s="857"/>
      <c r="S30" s="1354">
        <v>4</v>
      </c>
      <c r="T30" s="1355" t="s">
        <v>432</v>
      </c>
      <c r="U30" s="1356">
        <v>30000</v>
      </c>
      <c r="V30" s="828" t="s">
        <v>433</v>
      </c>
      <c r="W30" s="1357">
        <f t="shared" si="1"/>
        <v>120000</v>
      </c>
    </row>
    <row r="31" spans="1:25" ht="18" customHeight="1">
      <c r="A31" s="1338"/>
      <c r="B31" s="312"/>
      <c r="C31" s="312"/>
      <c r="D31" s="312"/>
      <c r="E31" s="312"/>
      <c r="F31" s="1358"/>
      <c r="G31" s="1359"/>
      <c r="H31" s="1359"/>
      <c r="I31" s="1359"/>
      <c r="J31" s="1359"/>
      <c r="K31" s="1359"/>
      <c r="L31" s="315"/>
      <c r="M31" s="316"/>
      <c r="N31" s="500" t="s">
        <v>435</v>
      </c>
      <c r="O31" s="682"/>
      <c r="P31" s="682"/>
      <c r="Q31" s="1360"/>
      <c r="R31" s="843"/>
      <c r="S31" s="1360">
        <v>4</v>
      </c>
      <c r="T31" s="1361" t="s">
        <v>432</v>
      </c>
      <c r="U31" s="1362">
        <v>380000</v>
      </c>
      <c r="V31" s="682" t="s">
        <v>433</v>
      </c>
      <c r="W31" s="1363">
        <f t="shared" si="1"/>
        <v>1520000</v>
      </c>
    </row>
    <row r="32" spans="1:25" ht="18" customHeight="1">
      <c r="A32" s="685"/>
      <c r="B32" s="1559"/>
      <c r="C32" s="1559"/>
      <c r="D32" s="1559"/>
      <c r="E32" s="691">
        <v>133</v>
      </c>
      <c r="F32" s="691" t="s">
        <v>436</v>
      </c>
      <c r="G32" s="1364">
        <v>0</v>
      </c>
      <c r="H32" s="1364">
        <v>0</v>
      </c>
      <c r="I32" s="1364">
        <v>0</v>
      </c>
      <c r="J32" s="1364">
        <v>0</v>
      </c>
      <c r="K32" s="1364">
        <f>SUM(W32)</f>
        <v>0</v>
      </c>
      <c r="L32" s="518">
        <f>K32-J32</f>
        <v>0</v>
      </c>
      <c r="M32" s="1353" t="e">
        <f>L32/H32</f>
        <v>#DIV/0!</v>
      </c>
      <c r="N32" s="497" t="s">
        <v>437</v>
      </c>
      <c r="O32" s="676"/>
      <c r="P32" s="676"/>
      <c r="Q32" s="1347"/>
      <c r="R32" s="854"/>
      <c r="S32" s="1365"/>
      <c r="T32" s="1366" t="s">
        <v>432</v>
      </c>
      <c r="U32" s="1367">
        <v>300000</v>
      </c>
      <c r="V32" s="520" t="s">
        <v>433</v>
      </c>
      <c r="W32" s="1368">
        <f t="shared" si="1"/>
        <v>0</v>
      </c>
    </row>
    <row r="33" spans="1:23" ht="18" customHeight="1">
      <c r="A33" s="1338"/>
      <c r="B33" s="312"/>
      <c r="C33" s="312"/>
      <c r="D33" s="312"/>
      <c r="E33" s="515">
        <v>134</v>
      </c>
      <c r="F33" s="516" t="s">
        <v>78</v>
      </c>
      <c r="G33" s="719">
        <v>1520000</v>
      </c>
      <c r="H33" s="719">
        <v>2470000</v>
      </c>
      <c r="I33" s="719">
        <v>2470000</v>
      </c>
      <c r="J33" s="719">
        <v>2470000</v>
      </c>
      <c r="K33" s="719">
        <f>SUM(W33:W37)</f>
        <v>2470000</v>
      </c>
      <c r="L33" s="518">
        <f>K33-J33</f>
        <v>0</v>
      </c>
      <c r="M33" s="1353">
        <f>L33/H33</f>
        <v>0</v>
      </c>
      <c r="N33" s="494" t="s">
        <v>1080</v>
      </c>
      <c r="O33" s="828"/>
      <c r="P33" s="828"/>
      <c r="Q33" s="1369"/>
      <c r="R33" s="828"/>
      <c r="S33" s="1369">
        <v>1</v>
      </c>
      <c r="T33" s="755" t="s">
        <v>24</v>
      </c>
      <c r="U33" s="1356">
        <v>600000</v>
      </c>
      <c r="V33" s="828" t="s">
        <v>49</v>
      </c>
      <c r="W33" s="1357">
        <f t="shared" si="1"/>
        <v>600000</v>
      </c>
    </row>
    <row r="34" spans="1:23" ht="18" customHeight="1">
      <c r="A34" s="1338"/>
      <c r="B34" s="312"/>
      <c r="C34" s="312"/>
      <c r="D34" s="312"/>
      <c r="E34" s="312"/>
      <c r="F34" s="313"/>
      <c r="G34" s="1370"/>
      <c r="H34" s="1370"/>
      <c r="I34" s="1370"/>
      <c r="J34" s="1370"/>
      <c r="K34" s="1370"/>
      <c r="L34" s="315"/>
      <c r="M34" s="316"/>
      <c r="N34" s="497" t="s">
        <v>1081</v>
      </c>
      <c r="O34" s="676"/>
      <c r="P34" s="676"/>
      <c r="Q34" s="1371"/>
      <c r="R34" s="676"/>
      <c r="S34" s="1371">
        <v>1</v>
      </c>
      <c r="T34" s="476" t="s">
        <v>24</v>
      </c>
      <c r="U34" s="1350">
        <v>800000</v>
      </c>
      <c r="V34" s="676" t="s">
        <v>49</v>
      </c>
      <c r="W34" s="1351">
        <f>U34*S34</f>
        <v>800000</v>
      </c>
    </row>
    <row r="35" spans="1:23" ht="18" customHeight="1">
      <c r="A35" s="1338"/>
      <c r="B35" s="312"/>
      <c r="C35" s="312"/>
      <c r="D35" s="312"/>
      <c r="E35" s="312"/>
      <c r="F35" s="313"/>
      <c r="G35" s="1370"/>
      <c r="H35" s="1370"/>
      <c r="I35" s="1370"/>
      <c r="J35" s="1370"/>
      <c r="K35" s="1370"/>
      <c r="L35" s="315"/>
      <c r="M35" s="316"/>
      <c r="N35" s="497" t="s">
        <v>1082</v>
      </c>
      <c r="O35" s="676"/>
      <c r="P35" s="676"/>
      <c r="Q35" s="1371"/>
      <c r="R35" s="676"/>
      <c r="S35" s="1371">
        <v>1</v>
      </c>
      <c r="T35" s="476" t="s">
        <v>24</v>
      </c>
      <c r="U35" s="1350">
        <v>650000</v>
      </c>
      <c r="V35" s="676" t="s">
        <v>49</v>
      </c>
      <c r="W35" s="1351">
        <f>U35*S35</f>
        <v>650000</v>
      </c>
    </row>
    <row r="36" spans="1:23" ht="18" customHeight="1">
      <c r="A36" s="1338"/>
      <c r="B36" s="312"/>
      <c r="C36" s="312"/>
      <c r="D36" s="312"/>
      <c r="E36" s="312"/>
      <c r="F36" s="313"/>
      <c r="G36" s="1370"/>
      <c r="H36" s="1370"/>
      <c r="I36" s="1370"/>
      <c r="J36" s="1370"/>
      <c r="K36" s="1370"/>
      <c r="L36" s="315"/>
      <c r="M36" s="316"/>
      <c r="N36" s="497" t="s">
        <v>1083</v>
      </c>
      <c r="O36" s="676"/>
      <c r="P36" s="676"/>
      <c r="Q36" s="1371"/>
      <c r="R36" s="676"/>
      <c r="S36" s="1372">
        <v>1</v>
      </c>
      <c r="T36" s="476" t="s">
        <v>432</v>
      </c>
      <c r="U36" s="1350">
        <v>200000</v>
      </c>
      <c r="V36" s="676" t="s">
        <v>433</v>
      </c>
      <c r="W36" s="1351">
        <f>U36*S36</f>
        <v>200000</v>
      </c>
    </row>
    <row r="37" spans="1:23" ht="18" customHeight="1">
      <c r="A37" s="1338"/>
      <c r="B37" s="312"/>
      <c r="C37" s="312"/>
      <c r="D37" s="312"/>
      <c r="E37" s="312"/>
      <c r="F37" s="313"/>
      <c r="G37" s="1370"/>
      <c r="H37" s="1370"/>
      <c r="I37" s="1370"/>
      <c r="J37" s="1370"/>
      <c r="K37" s="1370"/>
      <c r="L37" s="315"/>
      <c r="M37" s="316"/>
      <c r="N37" s="497" t="s">
        <v>438</v>
      </c>
      <c r="O37" s="676"/>
      <c r="P37" s="676"/>
      <c r="Q37" s="1371"/>
      <c r="R37" s="676"/>
      <c r="S37" s="1372">
        <v>2</v>
      </c>
      <c r="T37" s="476" t="s">
        <v>432</v>
      </c>
      <c r="U37" s="1350">
        <v>110000</v>
      </c>
      <c r="V37" s="676" t="s">
        <v>433</v>
      </c>
      <c r="W37" s="1351">
        <f>U37*S37</f>
        <v>220000</v>
      </c>
    </row>
    <row r="38" spans="1:23" ht="18" customHeight="1">
      <c r="A38" s="1338"/>
      <c r="B38" s="312"/>
      <c r="C38" s="312"/>
      <c r="D38" s="312"/>
      <c r="E38" s="515">
        <v>135</v>
      </c>
      <c r="F38" s="516" t="s">
        <v>52</v>
      </c>
      <c r="G38" s="719">
        <v>2800000</v>
      </c>
      <c r="H38" s="719">
        <v>3032000</v>
      </c>
      <c r="I38" s="719">
        <v>4327568</v>
      </c>
      <c r="J38" s="719">
        <v>4327568</v>
      </c>
      <c r="K38" s="719">
        <f>SUM(W38:W39)</f>
        <v>4327568</v>
      </c>
      <c r="L38" s="518">
        <f>K38-J38</f>
        <v>0</v>
      </c>
      <c r="M38" s="1353">
        <f>L38/H38</f>
        <v>0</v>
      </c>
      <c r="N38" s="844" t="s">
        <v>1079</v>
      </c>
      <c r="O38" s="856"/>
      <c r="P38" s="856"/>
      <c r="Q38" s="1354"/>
      <c r="R38" s="828"/>
      <c r="S38" s="1354">
        <v>12</v>
      </c>
      <c r="T38" s="755" t="s">
        <v>432</v>
      </c>
      <c r="U38" s="1356">
        <v>200000</v>
      </c>
      <c r="V38" s="828" t="s">
        <v>433</v>
      </c>
      <c r="W38" s="1357">
        <f t="shared" si="1"/>
        <v>2400000</v>
      </c>
    </row>
    <row r="39" spans="1:23" ht="18" customHeight="1">
      <c r="A39" s="1338"/>
      <c r="B39" s="312"/>
      <c r="C39" s="312"/>
      <c r="D39" s="312"/>
      <c r="E39" s="312"/>
      <c r="F39" s="313"/>
      <c r="G39" s="1370"/>
      <c r="H39" s="1370"/>
      <c r="I39" s="1370"/>
      <c r="J39" s="1370"/>
      <c r="K39" s="1370"/>
      <c r="L39" s="315"/>
      <c r="M39" s="316"/>
      <c r="N39" s="847" t="s">
        <v>439</v>
      </c>
      <c r="O39" s="853"/>
      <c r="P39" s="853"/>
      <c r="Q39" s="1612"/>
      <c r="R39" s="676"/>
      <c r="S39" s="1371">
        <v>4</v>
      </c>
      <c r="T39" s="476" t="s">
        <v>432</v>
      </c>
      <c r="U39" s="1350">
        <v>481892</v>
      </c>
      <c r="V39" s="676" t="s">
        <v>433</v>
      </c>
      <c r="W39" s="1351">
        <f t="shared" si="1"/>
        <v>1927568</v>
      </c>
    </row>
    <row r="40" spans="1:23" ht="18" customHeight="1">
      <c r="A40" s="1374"/>
      <c r="B40" s="1375"/>
      <c r="C40" s="1375"/>
      <c r="D40" s="1375"/>
      <c r="E40" s="1376">
        <v>137</v>
      </c>
      <c r="F40" s="1377" t="s">
        <v>823</v>
      </c>
      <c r="G40" s="1378">
        <v>540000</v>
      </c>
      <c r="H40" s="1379">
        <v>840000</v>
      </c>
      <c r="I40" s="726">
        <v>840000</v>
      </c>
      <c r="J40" s="726">
        <v>840000</v>
      </c>
      <c r="K40" s="726">
        <f>SUM(W40)</f>
        <v>840000</v>
      </c>
      <c r="L40" s="1380">
        <f>K40-J40</f>
        <v>0</v>
      </c>
      <c r="M40" s="1381">
        <f>L40/H40</f>
        <v>0</v>
      </c>
      <c r="N40" s="1382" t="s">
        <v>820</v>
      </c>
      <c r="O40" s="1383"/>
      <c r="P40" s="1383"/>
      <c r="Q40" s="1384">
        <v>3</v>
      </c>
      <c r="R40" s="1385" t="s">
        <v>87</v>
      </c>
      <c r="S40" s="1386">
        <v>40</v>
      </c>
      <c r="T40" s="1387" t="s">
        <v>87</v>
      </c>
      <c r="U40" s="1388">
        <v>7000</v>
      </c>
      <c r="V40" s="1389" t="s">
        <v>84</v>
      </c>
      <c r="W40" s="1390">
        <f>ROUND(S40*U40*Q40,-3)</f>
        <v>840000</v>
      </c>
    </row>
    <row r="41" spans="1:23" ht="18" customHeight="1">
      <c r="A41" s="1391" t="s">
        <v>7</v>
      </c>
      <c r="B41" s="1322" t="s">
        <v>8</v>
      </c>
      <c r="C41" s="1322" t="s">
        <v>413</v>
      </c>
      <c r="D41" s="1322" t="s">
        <v>8</v>
      </c>
      <c r="E41" s="659"/>
      <c r="F41" s="1392" t="s">
        <v>10</v>
      </c>
      <c r="G41" s="1393">
        <f>SUM(G42:G64)</f>
        <v>123220000</v>
      </c>
      <c r="H41" s="1394">
        <f>SUM(H42:H64)</f>
        <v>119710000</v>
      </c>
      <c r="I41" s="1395">
        <f>SUM(I42:I64)</f>
        <v>122710000</v>
      </c>
      <c r="J41" s="1395">
        <v>145710000</v>
      </c>
      <c r="K41" s="1395">
        <f>SUM(K42:K64)</f>
        <v>145710000</v>
      </c>
      <c r="L41" s="1325">
        <f>K41-J41</f>
        <v>0</v>
      </c>
      <c r="M41" s="1326">
        <f>L41/G41</f>
        <v>0</v>
      </c>
      <c r="N41" s="1396"/>
      <c r="O41" s="1397"/>
      <c r="P41" s="488"/>
      <c r="Q41" s="488"/>
      <c r="R41" s="488"/>
      <c r="S41" s="1398"/>
      <c r="T41" s="488"/>
      <c r="U41" s="488"/>
      <c r="V41" s="488"/>
      <c r="W41" s="1399"/>
    </row>
    <row r="42" spans="1:23" ht="18" customHeight="1">
      <c r="A42" s="1400"/>
      <c r="B42" s="922"/>
      <c r="C42" s="921"/>
      <c r="D42" s="922"/>
      <c r="E42" s="1401" t="s">
        <v>737</v>
      </c>
      <c r="F42" s="1402" t="s">
        <v>793</v>
      </c>
      <c r="G42" s="1403">
        <v>22000000</v>
      </c>
      <c r="H42" s="1403">
        <v>21700000</v>
      </c>
      <c r="I42" s="1403">
        <v>24700000</v>
      </c>
      <c r="J42" s="1403">
        <v>25700000</v>
      </c>
      <c r="K42" s="1403">
        <f>SUM(W42:W50)</f>
        <v>25700000</v>
      </c>
      <c r="L42" s="1404">
        <f>K42-J42</f>
        <v>0</v>
      </c>
      <c r="M42" s="1405">
        <f>L42/H42</f>
        <v>0</v>
      </c>
      <c r="N42" s="2745" t="s">
        <v>738</v>
      </c>
      <c r="O42" s="2746"/>
      <c r="P42" s="1406"/>
      <c r="Q42" s="1354"/>
      <c r="R42" s="1407"/>
      <c r="S42" s="1408"/>
      <c r="T42" s="1407"/>
      <c r="U42" s="1409"/>
      <c r="V42" s="1410"/>
      <c r="W42" s="1411"/>
    </row>
    <row r="43" spans="1:23" ht="18" customHeight="1">
      <c r="A43" s="1400"/>
      <c r="B43" s="922"/>
      <c r="C43" s="921"/>
      <c r="D43" s="922"/>
      <c r="E43" s="1412"/>
      <c r="F43" s="1413"/>
      <c r="G43" s="1414"/>
      <c r="H43" s="1414"/>
      <c r="I43" s="1414"/>
      <c r="J43" s="1414"/>
      <c r="K43" s="1414"/>
      <c r="L43" s="1404"/>
      <c r="M43" s="1405"/>
      <c r="N43" s="1415" t="s">
        <v>739</v>
      </c>
      <c r="O43" s="1416">
        <v>34</v>
      </c>
      <c r="P43" s="1417" t="s">
        <v>87</v>
      </c>
      <c r="Q43" s="1418">
        <v>52</v>
      </c>
      <c r="R43" s="1417" t="s">
        <v>87</v>
      </c>
      <c r="S43" s="1419">
        <v>2</v>
      </c>
      <c r="T43" s="1417" t="s">
        <v>87</v>
      </c>
      <c r="U43" s="1420">
        <v>2828</v>
      </c>
      <c r="V43" s="1421" t="s">
        <v>84</v>
      </c>
      <c r="W43" s="1422">
        <f>PRODUCT(Q43,O43,S43,U43)+192</f>
        <v>10000000</v>
      </c>
    </row>
    <row r="44" spans="1:23" ht="18" customHeight="1">
      <c r="A44" s="1400"/>
      <c r="B44" s="922"/>
      <c r="C44" s="921"/>
      <c r="D44" s="922"/>
      <c r="E44" s="1412"/>
      <c r="F44" s="1413"/>
      <c r="G44" s="1414"/>
      <c r="H44" s="1414"/>
      <c r="I44" s="1414"/>
      <c r="J44" s="1414"/>
      <c r="K44" s="1414"/>
      <c r="L44" s="1404"/>
      <c r="M44" s="1405"/>
      <c r="N44" s="1423"/>
      <c r="O44" s="1423"/>
      <c r="P44" s="1423"/>
      <c r="Q44" s="1423"/>
      <c r="R44" s="1423"/>
      <c r="S44" s="1424">
        <v>1</v>
      </c>
      <c r="T44" s="1417" t="s">
        <v>87</v>
      </c>
      <c r="U44" s="1420">
        <v>1000000</v>
      </c>
      <c r="V44" s="1421" t="s">
        <v>84</v>
      </c>
      <c r="W44" s="1422">
        <f t="shared" ref="W44:W62" si="2">PRODUCT(Q44,O44,S44,U44)</f>
        <v>1000000</v>
      </c>
    </row>
    <row r="45" spans="1:23" ht="18" customHeight="1">
      <c r="A45" s="1400"/>
      <c r="B45" s="922"/>
      <c r="C45" s="921"/>
      <c r="D45" s="922"/>
      <c r="E45" s="1425"/>
      <c r="F45" s="1559"/>
      <c r="G45" s="1559"/>
      <c r="H45" s="1559"/>
      <c r="I45" s="1559"/>
      <c r="J45" s="1907"/>
      <c r="K45" s="1559"/>
      <c r="L45" s="1559"/>
      <c r="M45" s="1559"/>
      <c r="N45" s="1426" t="s">
        <v>133</v>
      </c>
      <c r="O45" s="1423"/>
      <c r="P45" s="1423"/>
      <c r="Q45" s="1423"/>
      <c r="R45" s="1423"/>
      <c r="S45" s="1427">
        <v>1</v>
      </c>
      <c r="T45" s="1417" t="s">
        <v>87</v>
      </c>
      <c r="U45" s="1420">
        <v>500000</v>
      </c>
      <c r="V45" s="1428" t="s">
        <v>84</v>
      </c>
      <c r="W45" s="1422">
        <f t="shared" si="2"/>
        <v>500000</v>
      </c>
    </row>
    <row r="46" spans="1:23" ht="18" customHeight="1">
      <c r="A46" s="1400"/>
      <c r="B46" s="922"/>
      <c r="C46" s="921"/>
      <c r="D46" s="922"/>
      <c r="E46" s="1425"/>
      <c r="F46" s="1559"/>
      <c r="G46" s="1559"/>
      <c r="H46" s="1559"/>
      <c r="I46" s="1559"/>
      <c r="J46" s="1907"/>
      <c r="K46" s="1559"/>
      <c r="L46" s="1559"/>
      <c r="M46" s="1559"/>
      <c r="N46" s="1429" t="s">
        <v>740</v>
      </c>
      <c r="O46" s="1423"/>
      <c r="P46" s="1430"/>
      <c r="Q46" s="1431" t="s">
        <v>119</v>
      </c>
      <c r="R46" s="1432" t="s">
        <v>119</v>
      </c>
      <c r="S46" s="1433">
        <v>1</v>
      </c>
      <c r="T46" s="1432" t="s">
        <v>87</v>
      </c>
      <c r="U46" s="1434">
        <v>2000000</v>
      </c>
      <c r="V46" s="1435" t="s">
        <v>84</v>
      </c>
      <c r="W46" s="1422">
        <f t="shared" si="2"/>
        <v>2000000</v>
      </c>
    </row>
    <row r="47" spans="1:23" ht="18" customHeight="1">
      <c r="A47" s="1400"/>
      <c r="B47" s="922"/>
      <c r="C47" s="921"/>
      <c r="D47" s="922"/>
      <c r="E47" s="1425"/>
      <c r="F47" s="1559"/>
      <c r="G47" s="1559"/>
      <c r="H47" s="1559"/>
      <c r="I47" s="1559"/>
      <c r="J47" s="1907"/>
      <c r="K47" s="1559"/>
      <c r="L47" s="1559"/>
      <c r="M47" s="1559"/>
      <c r="N47" s="1429" t="s">
        <v>1223</v>
      </c>
      <c r="O47" s="1423"/>
      <c r="P47" s="1430"/>
      <c r="Q47" s="1431"/>
      <c r="R47" s="1432"/>
      <c r="S47" s="1433">
        <v>2</v>
      </c>
      <c r="T47" s="1432" t="s">
        <v>87</v>
      </c>
      <c r="U47" s="1434">
        <v>500000</v>
      </c>
      <c r="V47" s="1435" t="s">
        <v>84</v>
      </c>
      <c r="W47" s="1422">
        <f>PRODUCT(Q47,O47,S47,U47)</f>
        <v>1000000</v>
      </c>
    </row>
    <row r="48" spans="1:23" ht="18" customHeight="1">
      <c r="A48" s="1400"/>
      <c r="B48" s="922"/>
      <c r="C48" s="921"/>
      <c r="D48" s="922"/>
      <c r="E48" s="1425"/>
      <c r="F48" s="1559"/>
      <c r="G48" s="1559"/>
      <c r="H48" s="1559"/>
      <c r="I48" s="1559"/>
      <c r="J48" s="1907"/>
      <c r="K48" s="1559"/>
      <c r="L48" s="1559"/>
      <c r="M48" s="1559"/>
      <c r="N48" s="1436" t="s">
        <v>1224</v>
      </c>
      <c r="O48" s="1437"/>
      <c r="P48" s="1438"/>
      <c r="Q48" s="1439"/>
      <c r="R48" s="1440"/>
      <c r="S48" s="1441">
        <v>2</v>
      </c>
      <c r="T48" s="1440" t="s">
        <v>87</v>
      </c>
      <c r="U48" s="1442">
        <v>2500000</v>
      </c>
      <c r="V48" s="1443" t="s">
        <v>84</v>
      </c>
      <c r="W48" s="1444">
        <f t="shared" si="2"/>
        <v>5000000</v>
      </c>
    </row>
    <row r="49" spans="1:23" ht="18" customHeight="1">
      <c r="A49" s="1400"/>
      <c r="B49" s="922"/>
      <c r="C49" s="921"/>
      <c r="D49" s="922"/>
      <c r="E49" s="1425"/>
      <c r="F49" s="1559"/>
      <c r="G49" s="1559"/>
      <c r="H49" s="1559"/>
      <c r="I49" s="1559"/>
      <c r="J49" s="1907"/>
      <c r="K49" s="1559"/>
      <c r="L49" s="1559"/>
      <c r="M49" s="1559"/>
      <c r="N49" s="1429" t="s">
        <v>1225</v>
      </c>
      <c r="O49" s="1423"/>
      <c r="P49" s="1430"/>
      <c r="Q49" s="1431"/>
      <c r="R49" s="1432"/>
      <c r="S49" s="1445">
        <v>12</v>
      </c>
      <c r="T49" s="1417" t="s">
        <v>87</v>
      </c>
      <c r="U49" s="1434">
        <v>100000</v>
      </c>
      <c r="V49" s="1435" t="s">
        <v>84</v>
      </c>
      <c r="W49" s="1422">
        <f t="shared" si="2"/>
        <v>1200000</v>
      </c>
    </row>
    <row r="50" spans="1:23" ht="18" customHeight="1">
      <c r="A50" s="1400"/>
      <c r="B50" s="922"/>
      <c r="C50" s="921"/>
      <c r="D50" s="922"/>
      <c r="E50" s="1425"/>
      <c r="F50" s="1559"/>
      <c r="G50" s="1559"/>
      <c r="H50" s="1559"/>
      <c r="I50" s="1559"/>
      <c r="J50" s="1907"/>
      <c r="K50" s="1559"/>
      <c r="L50" s="1559"/>
      <c r="M50" s="1559"/>
      <c r="N50" s="1613" t="s">
        <v>1226</v>
      </c>
      <c r="O50" s="1614"/>
      <c r="P50" s="839"/>
      <c r="Q50" s="1615"/>
      <c r="R50" s="1616"/>
      <c r="S50" s="1617">
        <v>1</v>
      </c>
      <c r="T50" s="1616" t="s">
        <v>87</v>
      </c>
      <c r="U50" s="1618">
        <v>5000000</v>
      </c>
      <c r="V50" s="1619" t="s">
        <v>84</v>
      </c>
      <c r="W50" s="1620">
        <f t="shared" si="2"/>
        <v>5000000</v>
      </c>
    </row>
    <row r="51" spans="1:23" ht="18" customHeight="1">
      <c r="A51" s="1400"/>
      <c r="B51" s="922"/>
      <c r="C51" s="921"/>
      <c r="D51" s="922"/>
      <c r="E51" s="1401" t="s">
        <v>741</v>
      </c>
      <c r="F51" s="1402" t="s">
        <v>794</v>
      </c>
      <c r="G51" s="1403">
        <v>9920000</v>
      </c>
      <c r="H51" s="1403">
        <v>2600000</v>
      </c>
      <c r="I51" s="1403">
        <v>2600000</v>
      </c>
      <c r="J51" s="1403">
        <v>9600000</v>
      </c>
      <c r="K51" s="1403">
        <f>SUM(W51:W55)</f>
        <v>9600000</v>
      </c>
      <c r="L51" s="1446">
        <f>K51-J51</f>
        <v>0</v>
      </c>
      <c r="M51" s="1447">
        <f>L51/H51</f>
        <v>0</v>
      </c>
      <c r="N51" s="1553" t="s">
        <v>732</v>
      </c>
      <c r="O51" s="1448"/>
      <c r="P51" s="1448"/>
      <c r="Q51" s="1410"/>
      <c r="R51" s="1410"/>
      <c r="S51" s="1408"/>
      <c r="T51" s="1407"/>
      <c r="U51" s="1449" t="s">
        <v>444</v>
      </c>
      <c r="V51" s="1450"/>
      <c r="W51" s="1451"/>
    </row>
    <row r="52" spans="1:23" ht="18" customHeight="1">
      <c r="A52" s="1400"/>
      <c r="B52" s="922"/>
      <c r="C52" s="921"/>
      <c r="D52" s="922"/>
      <c r="E52" s="1412"/>
      <c r="F52" s="1413"/>
      <c r="G52" s="1414"/>
      <c r="H52" s="1414"/>
      <c r="I52" s="1414"/>
      <c r="J52" s="1414"/>
      <c r="K52" s="1414"/>
      <c r="L52" s="1404"/>
      <c r="M52" s="1405"/>
      <c r="N52" s="1452" t="s">
        <v>1023</v>
      </c>
      <c r="O52" s="1453"/>
      <c r="P52" s="1453"/>
      <c r="Q52" s="1454"/>
      <c r="R52" s="1417"/>
      <c r="S52" s="1424">
        <v>6</v>
      </c>
      <c r="T52" s="1417" t="s">
        <v>87</v>
      </c>
      <c r="U52" s="1455">
        <v>250000</v>
      </c>
      <c r="V52" s="1421" t="s">
        <v>84</v>
      </c>
      <c r="W52" s="1422">
        <f t="shared" si="2"/>
        <v>1500000</v>
      </c>
    </row>
    <row r="53" spans="1:23" ht="18" customHeight="1">
      <c r="A53" s="1400"/>
      <c r="B53" s="922"/>
      <c r="C53" s="921"/>
      <c r="D53" s="922"/>
      <c r="E53" s="1412"/>
      <c r="F53" s="1413"/>
      <c r="G53" s="1414"/>
      <c r="H53" s="1414"/>
      <c r="I53" s="1414"/>
      <c r="J53" s="1414"/>
      <c r="K53" s="1414"/>
      <c r="L53" s="1404"/>
      <c r="M53" s="1405"/>
      <c r="N53" s="1452" t="s">
        <v>1024</v>
      </c>
      <c r="O53" s="1456"/>
      <c r="P53" s="1456"/>
      <c r="Q53" s="1457">
        <v>10</v>
      </c>
      <c r="R53" s="1417" t="s">
        <v>87</v>
      </c>
      <c r="S53" s="1427">
        <v>4</v>
      </c>
      <c r="T53" s="1289" t="s">
        <v>87</v>
      </c>
      <c r="U53" s="1458">
        <v>10000</v>
      </c>
      <c r="V53" s="1428" t="s">
        <v>84</v>
      </c>
      <c r="W53" s="1459">
        <f t="shared" si="2"/>
        <v>400000</v>
      </c>
    </row>
    <row r="54" spans="1:23" ht="18" customHeight="1">
      <c r="A54" s="1400"/>
      <c r="B54" s="922"/>
      <c r="C54" s="921"/>
      <c r="D54" s="922"/>
      <c r="E54" s="1412"/>
      <c r="F54" s="1413"/>
      <c r="G54" s="1414"/>
      <c r="H54" s="1414"/>
      <c r="I54" s="1414"/>
      <c r="J54" s="1414"/>
      <c r="K54" s="1414"/>
      <c r="L54" s="1404"/>
      <c r="M54" s="1405"/>
      <c r="N54" s="1452" t="s">
        <v>1406</v>
      </c>
      <c r="O54" s="1453"/>
      <c r="P54" s="1453"/>
      <c r="Q54" s="1460"/>
      <c r="R54" s="1460"/>
      <c r="S54" s="1424">
        <v>1</v>
      </c>
      <c r="T54" s="1417" t="s">
        <v>87</v>
      </c>
      <c r="U54" s="1455">
        <v>100000</v>
      </c>
      <c r="V54" s="1421" t="s">
        <v>84</v>
      </c>
      <c r="W54" s="1422">
        <f t="shared" si="2"/>
        <v>100000</v>
      </c>
    </row>
    <row r="55" spans="1:23" ht="18" customHeight="1">
      <c r="A55" s="1400"/>
      <c r="B55" s="922"/>
      <c r="C55" s="921"/>
      <c r="D55" s="922"/>
      <c r="E55" s="1425"/>
      <c r="F55" s="1559"/>
      <c r="G55" s="1559"/>
      <c r="H55" s="1559"/>
      <c r="I55" s="1559"/>
      <c r="J55" s="1907"/>
      <c r="K55" s="1559"/>
      <c r="L55" s="1559"/>
      <c r="M55" s="1559"/>
      <c r="N55" s="1304" t="s">
        <v>1407</v>
      </c>
      <c r="O55" s="1373"/>
      <c r="P55" s="1626"/>
      <c r="Q55" s="1626"/>
      <c r="R55" s="1373"/>
      <c r="S55" s="1627">
        <v>16</v>
      </c>
      <c r="T55" s="1628" t="s">
        <v>87</v>
      </c>
      <c r="U55" s="1629">
        <v>475000</v>
      </c>
      <c r="V55" s="1630" t="s">
        <v>84</v>
      </c>
      <c r="W55" s="1444">
        <f t="shared" si="2"/>
        <v>7600000</v>
      </c>
    </row>
    <row r="56" spans="1:23" ht="18" hidden="1" customHeight="1">
      <c r="A56" s="1400"/>
      <c r="B56" s="922"/>
      <c r="C56" s="921"/>
      <c r="D56" s="922"/>
      <c r="E56" s="1461" t="s">
        <v>742</v>
      </c>
      <c r="F56" s="1462" t="s">
        <v>795</v>
      </c>
      <c r="G56" s="1463">
        <v>0</v>
      </c>
      <c r="H56" s="1463">
        <v>0</v>
      </c>
      <c r="I56" s="1463">
        <f>SUM(W56:W57)</f>
        <v>0</v>
      </c>
      <c r="J56" s="1463">
        <v>0</v>
      </c>
      <c r="K56" s="1463">
        <f>SUM(X56:X57)</f>
        <v>0</v>
      </c>
      <c r="L56" s="1464">
        <f>I56-H56</f>
        <v>0</v>
      </c>
      <c r="M56" s="1465" t="e">
        <f>L56/H56</f>
        <v>#DIV/0!</v>
      </c>
      <c r="N56" s="1466"/>
      <c r="O56" s="1467"/>
      <c r="P56" s="1468"/>
      <c r="Q56" s="1469"/>
      <c r="R56" s="1470"/>
      <c r="S56" s="1471"/>
      <c r="T56" s="1470"/>
      <c r="U56" s="1472"/>
      <c r="V56" s="1473"/>
      <c r="W56" s="1451">
        <f t="shared" si="2"/>
        <v>0</v>
      </c>
    </row>
    <row r="57" spans="1:23" ht="18" hidden="1" customHeight="1">
      <c r="A57" s="1400"/>
      <c r="B57" s="922"/>
      <c r="C57" s="921"/>
      <c r="D57" s="922"/>
      <c r="E57" s="1474"/>
      <c r="F57" s="1413"/>
      <c r="G57" s="1475"/>
      <c r="H57" s="1475"/>
      <c r="I57" s="1475"/>
      <c r="J57" s="1475"/>
      <c r="K57" s="1475"/>
      <c r="L57" s="1404"/>
      <c r="M57" s="1405"/>
      <c r="N57" s="1429"/>
      <c r="O57" s="1423"/>
      <c r="P57" s="1430"/>
      <c r="Q57" s="1431"/>
      <c r="R57" s="1432"/>
      <c r="S57" s="1433"/>
      <c r="T57" s="1432"/>
      <c r="U57" s="1434"/>
      <c r="V57" s="1435"/>
      <c r="W57" s="1476">
        <f t="shared" si="2"/>
        <v>0</v>
      </c>
    </row>
    <row r="58" spans="1:23" ht="18" customHeight="1">
      <c r="A58" s="1400"/>
      <c r="B58" s="922"/>
      <c r="C58" s="921"/>
      <c r="D58" s="922"/>
      <c r="E58" s="1401" t="s">
        <v>1250</v>
      </c>
      <c r="F58" s="1402" t="s">
        <v>796</v>
      </c>
      <c r="G58" s="1477">
        <v>91300000</v>
      </c>
      <c r="H58" s="1477">
        <v>95410000</v>
      </c>
      <c r="I58" s="1477">
        <v>95410000</v>
      </c>
      <c r="J58" s="1477">
        <v>110410000</v>
      </c>
      <c r="K58" s="1477">
        <f>SUM(W58:W62)</f>
        <v>110410000</v>
      </c>
      <c r="L58" s="1446">
        <f>K58-J58</f>
        <v>0</v>
      </c>
      <c r="M58" s="1447">
        <f>L58/H58</f>
        <v>0</v>
      </c>
      <c r="N58" s="1553" t="s">
        <v>743</v>
      </c>
      <c r="O58" s="1448"/>
      <c r="P58" s="1478"/>
      <c r="Q58" s="1479"/>
      <c r="R58" s="1407"/>
      <c r="S58" s="1408"/>
      <c r="T58" s="1407"/>
      <c r="U58" s="1409"/>
      <c r="V58" s="1450"/>
      <c r="W58" s="1451"/>
    </row>
    <row r="59" spans="1:23" ht="18" customHeight="1">
      <c r="A59" s="1400"/>
      <c r="B59" s="922"/>
      <c r="C59" s="921"/>
      <c r="D59" s="922"/>
      <c r="E59" s="1412"/>
      <c r="F59" s="1413"/>
      <c r="G59" s="1475"/>
      <c r="H59" s="1475"/>
      <c r="I59" s="1475"/>
      <c r="J59" s="1475"/>
      <c r="K59" s="1475"/>
      <c r="L59" s="1404"/>
      <c r="M59" s="1405"/>
      <c r="N59" s="1631" t="s">
        <v>135</v>
      </c>
      <c r="O59" s="1632"/>
      <c r="P59" s="1633"/>
      <c r="Q59" s="1634" t="s">
        <v>119</v>
      </c>
      <c r="R59" s="1628" t="s">
        <v>119</v>
      </c>
      <c r="S59" s="1635">
        <v>12</v>
      </c>
      <c r="T59" s="1628" t="s">
        <v>87</v>
      </c>
      <c r="U59" s="1629">
        <v>8750000</v>
      </c>
      <c r="V59" s="1630" t="s">
        <v>84</v>
      </c>
      <c r="W59" s="1444">
        <f t="shared" si="2"/>
        <v>105000000</v>
      </c>
    </row>
    <row r="60" spans="1:23" ht="18" customHeight="1">
      <c r="A60" s="1400"/>
      <c r="B60" s="922"/>
      <c r="C60" s="921"/>
      <c r="D60" s="922"/>
      <c r="E60" s="1412"/>
      <c r="F60" s="1413"/>
      <c r="G60" s="1475"/>
      <c r="H60" s="1475"/>
      <c r="I60" s="1475"/>
      <c r="J60" s="1475"/>
      <c r="K60" s="1475"/>
      <c r="L60" s="1404"/>
      <c r="M60" s="1405"/>
      <c r="N60" s="1452" t="s">
        <v>744</v>
      </c>
      <c r="O60" s="1453"/>
      <c r="P60" s="1480"/>
      <c r="Q60" s="1416"/>
      <c r="R60" s="1417"/>
      <c r="S60" s="1481">
        <v>1</v>
      </c>
      <c r="T60" s="1417" t="s">
        <v>87</v>
      </c>
      <c r="U60" s="1420">
        <v>1000000</v>
      </c>
      <c r="V60" s="1421" t="s">
        <v>84</v>
      </c>
      <c r="W60" s="1422">
        <f t="shared" si="2"/>
        <v>1000000</v>
      </c>
    </row>
    <row r="61" spans="1:23" ht="18" customHeight="1">
      <c r="A61" s="1400"/>
      <c r="B61" s="922"/>
      <c r="C61" s="921"/>
      <c r="D61" s="922"/>
      <c r="E61" s="1412"/>
      <c r="F61" s="1413"/>
      <c r="G61" s="1475"/>
      <c r="H61" s="1475"/>
      <c r="I61" s="1475"/>
      <c r="J61" s="1475"/>
      <c r="K61" s="1475"/>
      <c r="L61" s="1404"/>
      <c r="M61" s="1405"/>
      <c r="N61" s="1452" t="s">
        <v>745</v>
      </c>
      <c r="O61" s="1453"/>
      <c r="P61" s="1480"/>
      <c r="Q61" s="1416">
        <v>274</v>
      </c>
      <c r="R61" s="1417" t="s">
        <v>87</v>
      </c>
      <c r="S61" s="1419">
        <v>1</v>
      </c>
      <c r="T61" s="1417" t="s">
        <v>87</v>
      </c>
      <c r="U61" s="1420">
        <v>15000</v>
      </c>
      <c r="V61" s="1421" t="s">
        <v>84</v>
      </c>
      <c r="W61" s="1422">
        <f t="shared" si="2"/>
        <v>4110000</v>
      </c>
    </row>
    <row r="62" spans="1:23" ht="18" customHeight="1">
      <c r="A62" s="1400"/>
      <c r="B62" s="922"/>
      <c r="C62" s="921"/>
      <c r="D62" s="922"/>
      <c r="E62" s="1412"/>
      <c r="F62" s="1413"/>
      <c r="G62" s="1475"/>
      <c r="H62" s="1475"/>
      <c r="I62" s="1475"/>
      <c r="J62" s="1475"/>
      <c r="K62" s="1475"/>
      <c r="L62" s="1404"/>
      <c r="M62" s="1405"/>
      <c r="N62" s="1452" t="s">
        <v>746</v>
      </c>
      <c r="O62" s="1453"/>
      <c r="P62" s="1480"/>
      <c r="Q62" s="1416" t="s">
        <v>119</v>
      </c>
      <c r="R62" s="1417" t="s">
        <v>119</v>
      </c>
      <c r="S62" s="1419">
        <v>1</v>
      </c>
      <c r="T62" s="1417" t="s">
        <v>87</v>
      </c>
      <c r="U62" s="1420">
        <v>300000</v>
      </c>
      <c r="V62" s="1421" t="s">
        <v>84</v>
      </c>
      <c r="W62" s="1422">
        <f t="shared" si="2"/>
        <v>300000</v>
      </c>
    </row>
    <row r="63" spans="1:23" ht="18" hidden="1" customHeight="1">
      <c r="A63" s="1400"/>
      <c r="B63" s="922"/>
      <c r="C63" s="921"/>
      <c r="D63" s="922"/>
      <c r="E63" s="1482" t="s">
        <v>747</v>
      </c>
      <c r="F63" s="1402" t="s">
        <v>797</v>
      </c>
      <c r="G63" s="1477">
        <v>0</v>
      </c>
      <c r="H63" s="1477">
        <v>0</v>
      </c>
      <c r="I63" s="1477">
        <f>SUM(W63:W64)</f>
        <v>0</v>
      </c>
      <c r="J63" s="1477">
        <v>0</v>
      </c>
      <c r="K63" s="1477">
        <f>SUM(X63:X64)</f>
        <v>0</v>
      </c>
      <c r="L63" s="1446">
        <f>I63-H63</f>
        <v>0</v>
      </c>
      <c r="M63" s="1447" t="e">
        <f>L63/H63</f>
        <v>#DIV/0!</v>
      </c>
      <c r="N63" s="1483"/>
      <c r="O63" s="1484"/>
      <c r="P63" s="1485"/>
      <c r="Q63" s="1469"/>
      <c r="R63" s="1470"/>
      <c r="S63" s="1486"/>
      <c r="T63" s="1470"/>
      <c r="U63" s="1472"/>
      <c r="V63" s="1473"/>
      <c r="W63" s="1451"/>
    </row>
    <row r="64" spans="1:23" ht="18" hidden="1" customHeight="1">
      <c r="A64" s="1400"/>
      <c r="B64" s="922"/>
      <c r="C64" s="921"/>
      <c r="D64" s="922"/>
      <c r="E64" s="1487"/>
      <c r="F64" s="1488"/>
      <c r="G64" s="1489"/>
      <c r="H64" s="1489"/>
      <c r="I64" s="1489"/>
      <c r="J64" s="1489"/>
      <c r="K64" s="1489"/>
      <c r="L64" s="1490"/>
      <c r="M64" s="1491"/>
      <c r="N64" s="1492"/>
      <c r="O64" s="1493"/>
      <c r="P64" s="1494"/>
      <c r="Q64" s="1495"/>
      <c r="R64" s="1496"/>
      <c r="S64" s="1497"/>
      <c r="T64" s="1498"/>
      <c r="U64" s="1499"/>
      <c r="V64" s="1500"/>
      <c r="W64" s="1501"/>
    </row>
    <row r="65" spans="1:23" ht="29.25" customHeight="1">
      <c r="A65" s="1502" t="s">
        <v>401</v>
      </c>
      <c r="B65" s="1503" t="s">
        <v>364</v>
      </c>
      <c r="C65" s="1504" t="s">
        <v>330</v>
      </c>
      <c r="D65" s="1503" t="s">
        <v>582</v>
      </c>
      <c r="E65" s="1504" t="s">
        <v>440</v>
      </c>
      <c r="F65" s="1505" t="s">
        <v>427</v>
      </c>
      <c r="G65" s="1506">
        <v>0</v>
      </c>
      <c r="H65" s="1506">
        <v>0</v>
      </c>
      <c r="I65" s="1506">
        <v>0</v>
      </c>
      <c r="J65" s="1506">
        <v>0</v>
      </c>
      <c r="K65" s="1506">
        <f>AC65/1000</f>
        <v>0</v>
      </c>
      <c r="L65" s="1506">
        <f>K65-J65</f>
        <v>0</v>
      </c>
      <c r="M65" s="1507" t="e">
        <f>L65/G65</f>
        <v>#DIV/0!</v>
      </c>
      <c r="N65" s="1508"/>
      <c r="O65" s="1509"/>
      <c r="P65" s="710"/>
      <c r="Q65" s="710"/>
      <c r="R65" s="710"/>
      <c r="S65" s="1510"/>
      <c r="T65" s="1511"/>
      <c r="U65" s="1512"/>
      <c r="V65" s="1513"/>
      <c r="W65" s="1514">
        <v>0</v>
      </c>
    </row>
    <row r="66" spans="1:23" ht="18" customHeight="1">
      <c r="A66" s="1502" t="s">
        <v>318</v>
      </c>
      <c r="B66" s="1504" t="s">
        <v>13</v>
      </c>
      <c r="C66" s="1504" t="s">
        <v>319</v>
      </c>
      <c r="D66" s="1505" t="s">
        <v>13</v>
      </c>
      <c r="E66" s="1515"/>
      <c r="F66" s="552" t="s">
        <v>10</v>
      </c>
      <c r="G66" s="1516">
        <f>SUM(G67:G68)</f>
        <v>10000</v>
      </c>
      <c r="H66" s="1516">
        <f>SUM(H67:H68)</f>
        <v>10000</v>
      </c>
      <c r="I66" s="1516">
        <f>SUM(I67:I68)</f>
        <v>10000</v>
      </c>
      <c r="J66" s="1516">
        <v>10000</v>
      </c>
      <c r="K66" s="1516">
        <f>SUM(K67:K68)</f>
        <v>10000</v>
      </c>
      <c r="L66" s="1517">
        <f>K66-J66</f>
        <v>0</v>
      </c>
      <c r="M66" s="1518">
        <f>L66/G66</f>
        <v>0</v>
      </c>
      <c r="N66" s="556"/>
      <c r="O66" s="557"/>
      <c r="P66" s="557"/>
      <c r="Q66" s="557"/>
      <c r="R66" s="557"/>
      <c r="S66" s="664"/>
      <c r="T66" s="557"/>
      <c r="U66" s="557"/>
      <c r="V66" s="557"/>
      <c r="W66" s="559"/>
    </row>
    <row r="67" spans="1:23" ht="18" customHeight="1">
      <c r="A67" s="1519"/>
      <c r="B67" s="1474"/>
      <c r="C67" s="1474"/>
      <c r="D67" s="629"/>
      <c r="E67" s="1520" t="s">
        <v>320</v>
      </c>
      <c r="F67" s="1521" t="s">
        <v>13</v>
      </c>
      <c r="G67" s="1522">
        <v>0</v>
      </c>
      <c r="H67" s="1522">
        <v>0</v>
      </c>
      <c r="I67" s="1522">
        <v>0</v>
      </c>
      <c r="J67" s="1522">
        <v>0</v>
      </c>
      <c r="K67" s="1522">
        <f>SUM(W67)</f>
        <v>0</v>
      </c>
      <c r="L67" s="1523">
        <f>K67-J67</f>
        <v>0</v>
      </c>
      <c r="M67" s="1524" t="e">
        <f>L67/H67</f>
        <v>#DIV/0!</v>
      </c>
      <c r="N67" s="494"/>
      <c r="O67" s="1478"/>
      <c r="P67" s="1478"/>
      <c r="Q67" s="1478"/>
      <c r="R67" s="1478"/>
      <c r="S67" s="1525"/>
      <c r="T67" s="1478"/>
      <c r="U67" s="1478"/>
      <c r="V67" s="1478"/>
      <c r="W67" s="1526">
        <v>0</v>
      </c>
    </row>
    <row r="68" spans="1:23" ht="18" customHeight="1">
      <c r="A68" s="1527"/>
      <c r="B68" s="1487"/>
      <c r="C68" s="1487"/>
      <c r="D68" s="637"/>
      <c r="E68" s="1528" t="s">
        <v>441</v>
      </c>
      <c r="F68" s="1529" t="s">
        <v>442</v>
      </c>
      <c r="G68" s="1530">
        <v>10000</v>
      </c>
      <c r="H68" s="1530">
        <v>10000</v>
      </c>
      <c r="I68" s="1530">
        <v>10000</v>
      </c>
      <c r="J68" s="1530">
        <v>10000</v>
      </c>
      <c r="K68" s="1530">
        <f>SUM(W68)</f>
        <v>10000</v>
      </c>
      <c r="L68" s="1531">
        <f>K68-J68</f>
        <v>0</v>
      </c>
      <c r="M68" s="1532">
        <f>L68/H68</f>
        <v>0</v>
      </c>
      <c r="N68" s="702" t="s">
        <v>500</v>
      </c>
      <c r="O68" s="1533"/>
      <c r="P68" s="1533"/>
      <c r="Q68" s="1533"/>
      <c r="R68" s="1533"/>
      <c r="S68" s="1534"/>
      <c r="T68" s="1533"/>
      <c r="U68" s="1533"/>
      <c r="V68" s="1533"/>
      <c r="W68" s="1535">
        <v>10000</v>
      </c>
    </row>
    <row r="69" spans="1:23" ht="14.1" customHeight="1"/>
    <row r="70" spans="1:23" ht="14.1" customHeight="1"/>
    <row r="71" spans="1:23" ht="14.1" customHeight="1"/>
    <row r="72" spans="1:23" ht="14.1" customHeight="1"/>
    <row r="73" spans="1:23" ht="14.1" customHeight="1"/>
    <row r="74" spans="1:23" ht="14.1" customHeight="1"/>
    <row r="75" spans="1:23" ht="14.1" customHeight="1"/>
    <row r="76" spans="1:23" ht="14.1" customHeight="1"/>
    <row r="77" spans="1:23" ht="14.1" customHeight="1"/>
    <row r="78" spans="1:23" ht="14.1" customHeight="1"/>
    <row r="79" spans="1:23" ht="14.1" customHeight="1"/>
    <row r="80" spans="1:23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hidden="1" customHeight="1"/>
    <row r="424" ht="14.1" hidden="1" customHeight="1"/>
    <row r="425" ht="14.1" hidden="1" customHeight="1"/>
    <row r="426" ht="14.1" hidden="1" customHeight="1"/>
    <row r="427" ht="14.1" hidden="1" customHeight="1"/>
    <row r="428" ht="14.1" hidden="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</sheetData>
  <mergeCells count="9">
    <mergeCell ref="N42:O42"/>
    <mergeCell ref="A4:F4"/>
    <mergeCell ref="A1:L1"/>
    <mergeCell ref="A2:F2"/>
    <mergeCell ref="L2:M2"/>
    <mergeCell ref="N2:W3"/>
    <mergeCell ref="A3:B3"/>
    <mergeCell ref="C3:D3"/>
    <mergeCell ref="E3:F3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20</vt:i4>
      </vt:variant>
      <vt:variant>
        <vt:lpstr>이름이 지정된 범위</vt:lpstr>
      </vt:variant>
      <vt:variant>
        <vt:i4>27</vt:i4>
      </vt:variant>
    </vt:vector>
  </HeadingPairs>
  <TitlesOfParts>
    <vt:vector size="47" baseType="lpstr">
      <vt:lpstr>예산총칙</vt:lpstr>
      <vt:lpstr>총괄예산(2019년 4차추경예산)</vt:lpstr>
      <vt:lpstr>세부내역(2019년 4차추경예산)</vt:lpstr>
      <vt:lpstr>복지관-총괄표</vt:lpstr>
      <vt:lpstr>복지관-세입</vt:lpstr>
      <vt:lpstr>복지관-세출</vt:lpstr>
      <vt:lpstr>재가복지-총괄표</vt:lpstr>
      <vt:lpstr>재가복지-세입</vt:lpstr>
      <vt:lpstr>재가복지-세출</vt:lpstr>
      <vt:lpstr>수중재활-총괄표</vt:lpstr>
      <vt:lpstr>수중재활-세입</vt:lpstr>
      <vt:lpstr>수중재활-세출</vt:lpstr>
      <vt:lpstr>특별운송-총괄</vt:lpstr>
      <vt:lpstr>특별운송-세입</vt:lpstr>
      <vt:lpstr>특별운송-세출</vt:lpstr>
      <vt:lpstr>재활치료-총괄</vt:lpstr>
      <vt:lpstr>재활치료-세입</vt:lpstr>
      <vt:lpstr>재활치료-세출</vt:lpstr>
      <vt:lpstr>임직원보수일람표</vt:lpstr>
      <vt:lpstr>가족수당</vt:lpstr>
      <vt:lpstr>'복지관-세입'!Print_Area</vt:lpstr>
      <vt:lpstr>'복지관-세출'!Print_Area</vt:lpstr>
      <vt:lpstr>'복지관-총괄표'!Print_Area</vt:lpstr>
      <vt:lpstr>'세부내역(2019년 4차추경예산)'!Print_Area</vt:lpstr>
      <vt:lpstr>'수중재활-세입'!Print_Area</vt:lpstr>
      <vt:lpstr>'수중재활-세출'!Print_Area</vt:lpstr>
      <vt:lpstr>'수중재활-총괄표'!Print_Area</vt:lpstr>
      <vt:lpstr>임직원보수일람표!Print_Area</vt:lpstr>
      <vt:lpstr>'재가복지-세입'!Print_Area</vt:lpstr>
      <vt:lpstr>'재가복지-세출'!Print_Area</vt:lpstr>
      <vt:lpstr>'재가복지-총괄표'!Print_Area</vt:lpstr>
      <vt:lpstr>'재활치료-세입'!Print_Area</vt:lpstr>
      <vt:lpstr>'재활치료-세출'!Print_Area</vt:lpstr>
      <vt:lpstr>'재활치료-총괄'!Print_Area</vt:lpstr>
      <vt:lpstr>'총괄예산(2019년 4차추경예산)'!Print_Area</vt:lpstr>
      <vt:lpstr>'특별운송-세입'!Print_Area</vt:lpstr>
      <vt:lpstr>'특별운송-세출'!Print_Area</vt:lpstr>
      <vt:lpstr>'특별운송-총괄'!Print_Area</vt:lpstr>
      <vt:lpstr>'복지관-세입'!Print_Titles</vt:lpstr>
      <vt:lpstr>'복지관-세출'!Print_Titles</vt:lpstr>
      <vt:lpstr>'복지관-총괄표'!Print_Titles</vt:lpstr>
      <vt:lpstr>'세부내역(2019년 4차추경예산)'!Print_Titles</vt:lpstr>
      <vt:lpstr>'수중재활-세출'!Print_Titles</vt:lpstr>
      <vt:lpstr>임직원보수일람표!Print_Titles</vt:lpstr>
      <vt:lpstr>'재가복지-세출'!Print_Titles</vt:lpstr>
      <vt:lpstr>'재활치료-세출'!Print_Titles</vt:lpstr>
      <vt:lpstr>'특별운송-세출'!Print_Titles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정진한</dc:creator>
  <cp:lastModifiedBy>PC-306</cp:lastModifiedBy>
  <cp:lastPrinted>2019-11-29T01:13:42Z</cp:lastPrinted>
  <dcterms:created xsi:type="dcterms:W3CDTF">2002-01-09T03:59:15Z</dcterms:created>
  <dcterms:modified xsi:type="dcterms:W3CDTF">2019-11-29T09:04:26Z</dcterms:modified>
</cp:coreProperties>
</file>